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SERS\Sites Internet\cpias-auvergnerhonealpes\Reseaux\ATB\Outils\2017\"/>
    </mc:Choice>
  </mc:AlternateContent>
  <xr:revisionPtr revIDLastSave="0" documentId="8_{224F336A-1FB5-485A-9FC6-01349D24D861}" xr6:coauthVersionLast="36" xr6:coauthVersionMax="36" xr10:uidLastSave="{00000000-0000-0000-0000-000000000000}"/>
  <bookViews>
    <workbookView xWindow="480" yWindow="210" windowWidth="11340" windowHeight="6345" tabRatio="862"/>
  </bookViews>
  <sheets>
    <sheet name="Avertissement" sheetId="28" r:id="rId1"/>
    <sheet name="Données administratives" sheetId="27" r:id="rId2"/>
    <sheet name="Total établissement" sheetId="79" r:id="rId3"/>
    <sheet name="Tableaux Consommation" sheetId="29" r:id="rId4"/>
    <sheet name="Feuil1" sheetId="40" state="hidden" r:id="rId5"/>
    <sheet name="Tableau Court séjour" sheetId="78" r:id="rId6"/>
    <sheet name="Evolution" sheetId="63" r:id="rId7"/>
    <sheet name="Médecine" sheetId="80" r:id="rId8"/>
    <sheet name="Hématologie" sheetId="81" r:id="rId9"/>
    <sheet name="Maladie inf" sheetId="82" r:id="rId10"/>
    <sheet name="Chirurgie" sheetId="83" r:id="rId11"/>
    <sheet name="Réanimation" sheetId="84" r:id="rId12"/>
    <sheet name="Gynécologie-Obstétrique" sheetId="85" r:id="rId13"/>
    <sheet name="Pédiatrie" sheetId="86" r:id="rId14"/>
    <sheet name="SSR" sheetId="87" r:id="rId15"/>
    <sheet name="SLD" sheetId="88" r:id="rId16"/>
    <sheet name="Psychiatrie" sheetId="89" r:id="rId17"/>
    <sheet name="Total étab automatique" sheetId="90" r:id="rId18"/>
    <sheet name="ChirAmbu" sheetId="91" r:id="rId19"/>
    <sheet name="Graphiques Répartition" sheetId="51" r:id="rId20"/>
    <sheet name="Graphiques" sheetId="52" r:id="rId21"/>
    <sheet name="Calculs graphiques" sheetId="53" state="hidden" r:id="rId22"/>
  </sheets>
  <definedNames>
    <definedName name="_xlnm._FilterDatabase" localSheetId="18" hidden="1">ChirAmbu!$A$10:$I$107</definedName>
    <definedName name="_xlnm._FilterDatabase" localSheetId="10" hidden="1">Chirurgie!$A$10:$I$107</definedName>
    <definedName name="_xlnm._FilterDatabase" localSheetId="1" hidden="1">'Données administratives'!$B$10:$E$22</definedName>
    <definedName name="_xlnm._FilterDatabase" localSheetId="12" hidden="1">'Gynécologie-Obstétrique'!$A$10:$I$107</definedName>
    <definedName name="_xlnm._FilterDatabase" localSheetId="8" hidden="1">Hématologie!$A$10:$I$107</definedName>
    <definedName name="_xlnm._FilterDatabase" localSheetId="9" hidden="1">'Maladie inf'!$A$10:$I$107</definedName>
    <definedName name="_xlnm._FilterDatabase" localSheetId="7" hidden="1">Médecine!$A$10:$I$107</definedName>
    <definedName name="_xlnm._FilterDatabase" localSheetId="13" hidden="1">Pédiatrie!$A$10:$I$107</definedName>
    <definedName name="_xlnm._FilterDatabase" localSheetId="16" hidden="1">Psychiatrie!$A$10:$I$107</definedName>
    <definedName name="_xlnm._FilterDatabase" localSheetId="11" hidden="1">Réanimation!$A$10:$I$107</definedName>
    <definedName name="_xlnm._FilterDatabase" localSheetId="15" hidden="1">SLD!$A$10:$I$107</definedName>
    <definedName name="_xlnm._FilterDatabase" localSheetId="14" hidden="1">SSR!$A$10:$I$107</definedName>
    <definedName name="_xlnm._FilterDatabase" localSheetId="17" hidden="1">'Total étab automatique'!$A$10:$I$107</definedName>
    <definedName name="_xlnm._FilterDatabase" localSheetId="2" hidden="1">'Total établissement'!$A$10:$I$107</definedName>
    <definedName name="_xlnm.Print_Area" localSheetId="18">ChirAmbu!$A$1:$J$552</definedName>
    <definedName name="_xlnm.Print_Area" localSheetId="10">Chirurgie!$A$1:$J$552</definedName>
    <definedName name="_xlnm.Print_Area" localSheetId="1">'Données administratives'!$A$1:$J$49</definedName>
    <definedName name="_xlnm.Print_Area" localSheetId="19">'Graphiques Répartition'!$A$1:$H$223</definedName>
    <definedName name="_xlnm.Print_Area" localSheetId="12">'Gynécologie-Obstétrique'!$A$1:$J$552</definedName>
    <definedName name="_xlnm.Print_Area" localSheetId="8">Hématologie!$A$1:$J$552</definedName>
    <definedName name="_xlnm.Print_Area" localSheetId="9">'Maladie inf'!$A$1:$J$552</definedName>
    <definedName name="_xlnm.Print_Area" localSheetId="7">Médecine!$A$1:$J$552</definedName>
    <definedName name="_xlnm.Print_Area" localSheetId="13">Pédiatrie!$A$1:$J$552</definedName>
    <definedName name="_xlnm.Print_Area" localSheetId="16">Psychiatrie!$A$1:$J$552</definedName>
    <definedName name="_xlnm.Print_Area" localSheetId="11">Réanimation!$A$1:$J$552</definedName>
    <definedName name="_xlnm.Print_Area" localSheetId="15">SLD!$A$1:$J$552</definedName>
    <definedName name="_xlnm.Print_Area" localSheetId="14">SSR!$A$1:$J$552</definedName>
    <definedName name="_xlnm.Print_Area" localSheetId="5">'Tableau Court séjour'!$A$1:$E$32</definedName>
    <definedName name="_xlnm.Print_Area" localSheetId="3">'Tableaux Consommation'!$A$1:$D$353</definedName>
    <definedName name="_xlnm.Print_Area" localSheetId="17">'Total étab automatique'!$A$1:$J$552</definedName>
    <definedName name="_xlnm.Print_Area" localSheetId="2">'Total établissement'!$A$1:$J$552</definedName>
  </definedNames>
  <calcPr calcId="191029"/>
</workbook>
</file>

<file path=xl/calcChain.xml><?xml version="1.0" encoding="utf-8"?>
<calcChain xmlns="http://schemas.openxmlformats.org/spreadsheetml/2006/main">
  <c r="E532" i="90" l="1"/>
  <c r="F532" i="90" s="1"/>
  <c r="F533" i="90" s="1"/>
  <c r="E530" i="90"/>
  <c r="F530" i="90" s="1"/>
  <c r="F531" i="90" s="1"/>
  <c r="E200" i="90"/>
  <c r="F200" i="90"/>
  <c r="H200" i="90" s="1"/>
  <c r="E193" i="90"/>
  <c r="F193" i="90" s="1"/>
  <c r="H193" i="90" s="1"/>
  <c r="F532" i="91"/>
  <c r="F533" i="91"/>
  <c r="F530" i="91"/>
  <c r="F531" i="91" s="1"/>
  <c r="F200" i="91"/>
  <c r="H200" i="91"/>
  <c r="F193" i="91"/>
  <c r="H193" i="91" s="1"/>
  <c r="F532" i="89"/>
  <c r="F533" i="89"/>
  <c r="H533" i="89" s="1"/>
  <c r="F530" i="89"/>
  <c r="F531" i="89" s="1"/>
  <c r="F200" i="89"/>
  <c r="H200" i="89" s="1"/>
  <c r="F193" i="89"/>
  <c r="H193" i="89" s="1"/>
  <c r="F532" i="88"/>
  <c r="F533" i="88" s="1"/>
  <c r="H533" i="88" s="1"/>
  <c r="F530" i="88"/>
  <c r="F531" i="88"/>
  <c r="F200" i="88"/>
  <c r="H200" i="88" s="1"/>
  <c r="F193" i="88"/>
  <c r="H193" i="88"/>
  <c r="F532" i="87"/>
  <c r="F533" i="87" s="1"/>
  <c r="H533" i="87" s="1"/>
  <c r="F530" i="87"/>
  <c r="F531" i="87" s="1"/>
  <c r="F200" i="87"/>
  <c r="H200" i="87" s="1"/>
  <c r="F193" i="87"/>
  <c r="H193" i="87" s="1"/>
  <c r="F532" i="86"/>
  <c r="F533" i="86" s="1"/>
  <c r="H533" i="86" s="1"/>
  <c r="F530" i="86"/>
  <c r="F531" i="86" s="1"/>
  <c r="H531" i="86" s="1"/>
  <c r="F200" i="86"/>
  <c r="H200" i="86" s="1"/>
  <c r="F193" i="86"/>
  <c r="H193" i="86" s="1"/>
  <c r="F532" i="85"/>
  <c r="F533" i="85" s="1"/>
  <c r="H533" i="85" s="1"/>
  <c r="F530" i="85"/>
  <c r="F531" i="85"/>
  <c r="H531" i="85" s="1"/>
  <c r="F200" i="85"/>
  <c r="H200" i="85" s="1"/>
  <c r="F193" i="85"/>
  <c r="H193" i="85" s="1"/>
  <c r="F532" i="84"/>
  <c r="F533" i="84" s="1"/>
  <c r="H533" i="84" s="1"/>
  <c r="F530" i="84"/>
  <c r="F531" i="84" s="1"/>
  <c r="F200" i="84"/>
  <c r="H200" i="84"/>
  <c r="F193" i="84"/>
  <c r="H193" i="84" s="1"/>
  <c r="F532" i="83"/>
  <c r="F533" i="83"/>
  <c r="H533" i="83" s="1"/>
  <c r="F530" i="83"/>
  <c r="F531" i="83" s="1"/>
  <c r="F200" i="83"/>
  <c r="H200" i="83" s="1"/>
  <c r="F193" i="83"/>
  <c r="H193" i="83" s="1"/>
  <c r="F532" i="82"/>
  <c r="F533" i="82" s="1"/>
  <c r="H533" i="82" s="1"/>
  <c r="F530" i="82"/>
  <c r="F531" i="82" s="1"/>
  <c r="F200" i="82"/>
  <c r="H200" i="82" s="1"/>
  <c r="F193" i="82"/>
  <c r="H193" i="82"/>
  <c r="F532" i="81"/>
  <c r="F533" i="81" s="1"/>
  <c r="F530" i="81"/>
  <c r="F531" i="81"/>
  <c r="F200" i="81"/>
  <c r="H200" i="81" s="1"/>
  <c r="F193" i="81"/>
  <c r="H193" i="81"/>
  <c r="F532" i="80"/>
  <c r="F533" i="80" s="1"/>
  <c r="H533" i="80" s="1"/>
  <c r="F530" i="80"/>
  <c r="F531" i="80" s="1"/>
  <c r="F534" i="80" s="1"/>
  <c r="H534" i="80" s="1"/>
  <c r="F200" i="80"/>
  <c r="H200" i="80" s="1"/>
  <c r="F193" i="80"/>
  <c r="H193" i="80" s="1"/>
  <c r="F532" i="79"/>
  <c r="F533" i="79" s="1"/>
  <c r="F530" i="79"/>
  <c r="F531" i="79" s="1"/>
  <c r="F200" i="79"/>
  <c r="H200" i="79" s="1"/>
  <c r="F193" i="79"/>
  <c r="H193" i="79" s="1"/>
  <c r="H6" i="27"/>
  <c r="F4" i="27"/>
  <c r="C8" i="91"/>
  <c r="C7" i="91"/>
  <c r="B5" i="91"/>
  <c r="E5" i="91"/>
  <c r="F15" i="91"/>
  <c r="F16" i="91"/>
  <c r="F17" i="91"/>
  <c r="H17" i="91" s="1"/>
  <c r="F19" i="91"/>
  <c r="H22" i="91"/>
  <c r="I22" i="91"/>
  <c r="F20" i="91"/>
  <c r="F21" i="91"/>
  <c r="F22" i="91" s="1"/>
  <c r="F26" i="91"/>
  <c r="F27" i="91"/>
  <c r="F28" i="91"/>
  <c r="F29" i="91"/>
  <c r="F34" i="91"/>
  <c r="F35" i="91" s="1"/>
  <c r="F36" i="91"/>
  <c r="F37" i="91"/>
  <c r="H37" i="91"/>
  <c r="F40" i="91"/>
  <c r="H40" i="91" s="1"/>
  <c r="F44" i="91"/>
  <c r="F45" i="91"/>
  <c r="H45" i="91"/>
  <c r="F46" i="91"/>
  <c r="F47" i="91"/>
  <c r="F48" i="91"/>
  <c r="F52" i="91"/>
  <c r="F53" i="91"/>
  <c r="F54" i="91"/>
  <c r="F55" i="91"/>
  <c r="F56" i="91"/>
  <c r="F58" i="91"/>
  <c r="F59" i="91"/>
  <c r="F60" i="91"/>
  <c r="F66" i="91"/>
  <c r="F67" i="91"/>
  <c r="F68" i="91"/>
  <c r="F69" i="91"/>
  <c r="F71" i="91"/>
  <c r="F72" i="91"/>
  <c r="F73" i="91"/>
  <c r="F77" i="91"/>
  <c r="H77" i="91"/>
  <c r="I77" i="91"/>
  <c r="F81" i="91"/>
  <c r="H81" i="91"/>
  <c r="F84" i="91"/>
  <c r="F85" i="91"/>
  <c r="F86" i="91"/>
  <c r="F90" i="91"/>
  <c r="F91" i="91"/>
  <c r="I92" i="91"/>
  <c r="F95" i="91"/>
  <c r="H95" i="91" s="1"/>
  <c r="I95" i="91"/>
  <c r="F97" i="91"/>
  <c r="F98" i="91"/>
  <c r="F103" i="91"/>
  <c r="F104" i="91"/>
  <c r="F112" i="91"/>
  <c r="F113" i="91"/>
  <c r="F114" i="91"/>
  <c r="F115" i="91"/>
  <c r="F118" i="91"/>
  <c r="F119" i="91"/>
  <c r="F122" i="91"/>
  <c r="F123" i="91"/>
  <c r="F124" i="91"/>
  <c r="F125" i="91"/>
  <c r="F126" i="91"/>
  <c r="F129" i="91"/>
  <c r="F130" i="91"/>
  <c r="F131" i="91"/>
  <c r="F132" i="91"/>
  <c r="F133" i="91"/>
  <c r="F138" i="91"/>
  <c r="F139" i="91"/>
  <c r="F142" i="91"/>
  <c r="F143" i="91"/>
  <c r="F144" i="91"/>
  <c r="F145" i="91"/>
  <c r="F146" i="91"/>
  <c r="F148" i="91"/>
  <c r="F149" i="91"/>
  <c r="F150" i="91"/>
  <c r="F154" i="91"/>
  <c r="H154" i="91"/>
  <c r="F160" i="91"/>
  <c r="F161" i="91"/>
  <c r="F162" i="91"/>
  <c r="F163" i="91"/>
  <c r="H163" i="91" s="1"/>
  <c r="F165" i="91"/>
  <c r="F166" i="91"/>
  <c r="F167" i="91"/>
  <c r="F170" i="91"/>
  <c r="H170" i="91"/>
  <c r="I170" i="91"/>
  <c r="F174" i="91"/>
  <c r="F175" i="91"/>
  <c r="F176" i="91"/>
  <c r="F179" i="91"/>
  <c r="F180" i="91"/>
  <c r="F181" i="91"/>
  <c r="F182" i="91"/>
  <c r="F187" i="91"/>
  <c r="I191" i="91"/>
  <c r="F188" i="91"/>
  <c r="F189" i="91"/>
  <c r="F191" i="91" s="1"/>
  <c r="H191" i="91" s="1"/>
  <c r="F190" i="91"/>
  <c r="F195" i="91"/>
  <c r="F196" i="91"/>
  <c r="F197" i="91"/>
  <c r="F206" i="91"/>
  <c r="H206" i="91"/>
  <c r="H209" i="91" s="1"/>
  <c r="F208" i="91"/>
  <c r="H208" i="91"/>
  <c r="F214" i="91"/>
  <c r="F215" i="91"/>
  <c r="F218" i="91"/>
  <c r="F219" i="91"/>
  <c r="F220" i="91" s="1"/>
  <c r="H220" i="91" s="1"/>
  <c r="F223" i="91"/>
  <c r="H223" i="91"/>
  <c r="F228" i="91"/>
  <c r="F229" i="91" s="1"/>
  <c r="H229" i="91" s="1"/>
  <c r="F230" i="91"/>
  <c r="F231" i="91"/>
  <c r="H231" i="91" s="1"/>
  <c r="F238" i="91"/>
  <c r="H238" i="91"/>
  <c r="I238" i="91"/>
  <c r="F240" i="91"/>
  <c r="F241" i="91"/>
  <c r="F242" i="91"/>
  <c r="H242" i="91" s="1"/>
  <c r="I242" i="91"/>
  <c r="F243" i="91"/>
  <c r="F244" i="91"/>
  <c r="H244" i="91" s="1"/>
  <c r="F247" i="91"/>
  <c r="F248" i="91"/>
  <c r="F251" i="91"/>
  <c r="H251" i="91" s="1"/>
  <c r="I251" i="91"/>
  <c r="F253" i="91"/>
  <c r="F254" i="91"/>
  <c r="F255" i="91" s="1"/>
  <c r="H255" i="91" s="1"/>
  <c r="I255" i="91"/>
  <c r="F257" i="91"/>
  <c r="H257" i="91" s="1"/>
  <c r="F262" i="91"/>
  <c r="F263" i="91"/>
  <c r="F264" i="91"/>
  <c r="F266" i="91"/>
  <c r="F267" i="91" s="1"/>
  <c r="H267" i="91" s="1"/>
  <c r="F270" i="91"/>
  <c r="H270" i="91"/>
  <c r="F272" i="91"/>
  <c r="H272" i="91"/>
  <c r="I272" i="91"/>
  <c r="F273" i="91"/>
  <c r="H273" i="91" s="1"/>
  <c r="I273" i="91"/>
  <c r="F279" i="91"/>
  <c r="F280" i="91"/>
  <c r="F281" i="91"/>
  <c r="F282" i="91"/>
  <c r="F284" i="91"/>
  <c r="F285" i="91"/>
  <c r="F289" i="91"/>
  <c r="F290" i="91"/>
  <c r="F295" i="91"/>
  <c r="F297" i="91" s="1"/>
  <c r="F296" i="91"/>
  <c r="F298" i="91"/>
  <c r="F299" i="91"/>
  <c r="H299" i="91" s="1"/>
  <c r="I299" i="91"/>
  <c r="F302" i="91"/>
  <c r="F303" i="91"/>
  <c r="F304" i="91" s="1"/>
  <c r="H304" i="91" s="1"/>
  <c r="I304" i="91"/>
  <c r="F307" i="91"/>
  <c r="F308" i="91"/>
  <c r="F309" i="91"/>
  <c r="F312" i="91"/>
  <c r="F313" i="91"/>
  <c r="F317" i="91"/>
  <c r="H317" i="91" s="1"/>
  <c r="F314" i="91"/>
  <c r="F315" i="91"/>
  <c r="F316" i="91"/>
  <c r="F319" i="91"/>
  <c r="F320" i="91"/>
  <c r="F321" i="91"/>
  <c r="F322" i="91"/>
  <c r="F324" i="91"/>
  <c r="F325" i="91"/>
  <c r="H325" i="91"/>
  <c r="F328" i="91"/>
  <c r="F329" i="91"/>
  <c r="F330" i="91"/>
  <c r="F331" i="91"/>
  <c r="F332" i="91"/>
  <c r="F335" i="91"/>
  <c r="F336" i="91"/>
  <c r="F337" i="91"/>
  <c r="H337" i="91"/>
  <c r="I337" i="91"/>
  <c r="F339" i="91"/>
  <c r="H339" i="91"/>
  <c r="I339" i="91"/>
  <c r="F343" i="91"/>
  <c r="F344" i="91"/>
  <c r="F346" i="91"/>
  <c r="H346" i="91"/>
  <c r="I346" i="91"/>
  <c r="F345" i="91"/>
  <c r="F347" i="91"/>
  <c r="F348" i="91"/>
  <c r="F352" i="91"/>
  <c r="F353" i="91"/>
  <c r="F354" i="91"/>
  <c r="F355" i="91"/>
  <c r="H355" i="91" s="1"/>
  <c r="I355" i="91"/>
  <c r="F360" i="91"/>
  <c r="F361" i="91"/>
  <c r="F367" i="91"/>
  <c r="F368" i="91"/>
  <c r="F371" i="91"/>
  <c r="H371" i="91" s="1"/>
  <c r="F369" i="91"/>
  <c r="F370" i="91"/>
  <c r="F373" i="91"/>
  <c r="F374" i="91"/>
  <c r="F375" i="91"/>
  <c r="F376" i="91"/>
  <c r="F377" i="91"/>
  <c r="F378" i="91"/>
  <c r="F381" i="91"/>
  <c r="F382" i="91"/>
  <c r="F383" i="91"/>
  <c r="F385" i="91"/>
  <c r="F386" i="91" s="1"/>
  <c r="H386" i="91" s="1"/>
  <c r="I386" i="91"/>
  <c r="F389" i="91"/>
  <c r="H389" i="91" s="1"/>
  <c r="F395" i="91"/>
  <c r="H395" i="91"/>
  <c r="F397" i="91"/>
  <c r="H397" i="91" s="1"/>
  <c r="F401" i="91"/>
  <c r="H401" i="91"/>
  <c r="F403" i="91"/>
  <c r="H403" i="91" s="1"/>
  <c r="I403" i="91"/>
  <c r="F405" i="91"/>
  <c r="F406" i="91" s="1"/>
  <c r="F407" i="91"/>
  <c r="F408" i="91"/>
  <c r="F411" i="91"/>
  <c r="F412" i="91" s="1"/>
  <c r="H412" i="91" s="1"/>
  <c r="F413" i="91"/>
  <c r="F414" i="91"/>
  <c r="H414" i="91"/>
  <c r="F417" i="91"/>
  <c r="I421" i="91"/>
  <c r="F418" i="91"/>
  <c r="F419" i="91"/>
  <c r="F420" i="91"/>
  <c r="F422" i="91"/>
  <c r="F423" i="91"/>
  <c r="F427" i="91"/>
  <c r="F428" i="91"/>
  <c r="F429" i="91"/>
  <c r="F431" i="91" s="1"/>
  <c r="H431" i="91" s="1"/>
  <c r="F430" i="91"/>
  <c r="I431" i="91"/>
  <c r="F434" i="91"/>
  <c r="F435" i="91"/>
  <c r="F436" i="91"/>
  <c r="F437" i="91"/>
  <c r="F440" i="91"/>
  <c r="H440" i="91"/>
  <c r="F448" i="91"/>
  <c r="F449" i="91"/>
  <c r="H449" i="91" s="1"/>
  <c r="F450" i="91"/>
  <c r="F451" i="91"/>
  <c r="H451" i="91" s="1"/>
  <c r="F457" i="91"/>
  <c r="F458" i="91"/>
  <c r="F461" i="91"/>
  <c r="H461" i="91" s="1"/>
  <c r="F459" i="91"/>
  <c r="F460" i="91"/>
  <c r="F463" i="91"/>
  <c r="F464" i="91"/>
  <c r="F465" i="91"/>
  <c r="F471" i="91"/>
  <c r="F472" i="91"/>
  <c r="F473" i="91"/>
  <c r="F475" i="91"/>
  <c r="F476" i="91"/>
  <c r="F477" i="91"/>
  <c r="H477" i="91" s="1"/>
  <c r="F479" i="91"/>
  <c r="H479" i="91"/>
  <c r="F482" i="91"/>
  <c r="F483" i="91" s="1"/>
  <c r="H483" i="91" s="1"/>
  <c r="F484" i="91"/>
  <c r="F485" i="91"/>
  <c r="F489" i="91"/>
  <c r="H489" i="91" s="1"/>
  <c r="I489" i="91"/>
  <c r="F495" i="91"/>
  <c r="F496" i="91"/>
  <c r="F497" i="91"/>
  <c r="F499" i="91"/>
  <c r="F500" i="91"/>
  <c r="F503" i="91"/>
  <c r="F504" i="91" s="1"/>
  <c r="H504" i="91" s="1"/>
  <c r="F505" i="91"/>
  <c r="F507" i="91" s="1"/>
  <c r="H507" i="91" s="1"/>
  <c r="F506" i="91"/>
  <c r="I507" i="91"/>
  <c r="F510" i="91"/>
  <c r="F511" i="91"/>
  <c r="F513" i="91"/>
  <c r="F514" i="91"/>
  <c r="F517" i="91"/>
  <c r="F518" i="91" s="1"/>
  <c r="F519" i="91"/>
  <c r="F520" i="91"/>
  <c r="F521" i="91"/>
  <c r="F524" i="91"/>
  <c r="H524" i="91"/>
  <c r="F526" i="91"/>
  <c r="F527" i="91"/>
  <c r="F540" i="91"/>
  <c r="F541" i="91"/>
  <c r="F542" i="91"/>
  <c r="F543" i="91"/>
  <c r="F544" i="91" s="1"/>
  <c r="H544" i="91" s="1"/>
  <c r="F549" i="91"/>
  <c r="H549" i="91"/>
  <c r="I549" i="91"/>
  <c r="C8" i="82"/>
  <c r="C8" i="81"/>
  <c r="C8" i="89"/>
  <c r="I193" i="89" s="1"/>
  <c r="C8" i="88"/>
  <c r="C8" i="87"/>
  <c r="C8" i="86"/>
  <c r="I533" i="86" s="1"/>
  <c r="C8" i="85"/>
  <c r="I193" i="85"/>
  <c r="C8" i="84"/>
  <c r="C8" i="83"/>
  <c r="C8" i="80"/>
  <c r="D18" i="27"/>
  <c r="C8" i="79"/>
  <c r="D24" i="27"/>
  <c r="C8" i="90"/>
  <c r="F457" i="80"/>
  <c r="F461" i="80" s="1"/>
  <c r="F458" i="80"/>
  <c r="H461" i="80"/>
  <c r="B56" i="29"/>
  <c r="F459" i="80"/>
  <c r="F460" i="80"/>
  <c r="F463" i="80"/>
  <c r="F464" i="80"/>
  <c r="F465" i="80"/>
  <c r="F510" i="80"/>
  <c r="F511" i="80"/>
  <c r="F512" i="80"/>
  <c r="F513" i="80"/>
  <c r="F514" i="80"/>
  <c r="F526" i="80"/>
  <c r="F527" i="80"/>
  <c r="F457" i="83"/>
  <c r="F458" i="83"/>
  <c r="F459" i="83"/>
  <c r="F460" i="83"/>
  <c r="F463" i="83"/>
  <c r="F464" i="83"/>
  <c r="F465" i="83"/>
  <c r="F457" i="84"/>
  <c r="F458" i="84"/>
  <c r="F459" i="84"/>
  <c r="F460" i="84"/>
  <c r="F463" i="84"/>
  <c r="F464" i="84"/>
  <c r="F465" i="84"/>
  <c r="F457" i="85"/>
  <c r="F458" i="85"/>
  <c r="F461" i="85"/>
  <c r="H461" i="85"/>
  <c r="F459" i="85"/>
  <c r="F460" i="85"/>
  <c r="F463" i="85"/>
  <c r="F464" i="85"/>
  <c r="F465" i="85"/>
  <c r="F457" i="86"/>
  <c r="F458" i="86"/>
  <c r="F461" i="86"/>
  <c r="H461" i="86" s="1"/>
  <c r="B184" i="29" s="1"/>
  <c r="F459" i="86"/>
  <c r="F460" i="86"/>
  <c r="F463" i="86"/>
  <c r="F464" i="86"/>
  <c r="F465" i="86"/>
  <c r="F510" i="83"/>
  <c r="F512" i="83" s="1"/>
  <c r="F511" i="83"/>
  <c r="F513" i="83"/>
  <c r="F514" i="83" s="1"/>
  <c r="F510" i="84"/>
  <c r="F511" i="84"/>
  <c r="F513" i="84"/>
  <c r="F514" i="84" s="1"/>
  <c r="F510" i="85"/>
  <c r="F511" i="85"/>
  <c r="F512" i="85"/>
  <c r="H512" i="85" s="1"/>
  <c r="F513" i="85"/>
  <c r="F514" i="85"/>
  <c r="F510" i="86"/>
  <c r="F511" i="86"/>
  <c r="F513" i="86"/>
  <c r="F514" i="86"/>
  <c r="F526" i="83"/>
  <c r="F527" i="83"/>
  <c r="F526" i="84"/>
  <c r="F527" i="84"/>
  <c r="F528" i="84"/>
  <c r="H528" i="84" s="1"/>
  <c r="F526" i="85"/>
  <c r="F527" i="85"/>
  <c r="F528" i="85"/>
  <c r="H528" i="85" s="1"/>
  <c r="F526" i="86"/>
  <c r="F527" i="86"/>
  <c r="F528" i="86"/>
  <c r="F457" i="82"/>
  <c r="F458" i="82"/>
  <c r="F459" i="82"/>
  <c r="F460" i="82"/>
  <c r="F461" i="82" s="1"/>
  <c r="H461" i="82" s="1"/>
  <c r="B345" i="29" s="1"/>
  <c r="F463" i="82"/>
  <c r="F464" i="82"/>
  <c r="F465" i="82"/>
  <c r="F510" i="82"/>
  <c r="F512" i="82" s="1"/>
  <c r="H512" i="82" s="1"/>
  <c r="F511" i="82"/>
  <c r="F513" i="82"/>
  <c r="F514" i="82"/>
  <c r="H514" i="82" s="1"/>
  <c r="F526" i="82"/>
  <c r="F527" i="82"/>
  <c r="F528" i="82"/>
  <c r="H528" i="82" s="1"/>
  <c r="F457" i="81"/>
  <c r="F458" i="81"/>
  <c r="F461" i="81" s="1"/>
  <c r="F459" i="81"/>
  <c r="F460" i="81"/>
  <c r="H461" i="81"/>
  <c r="B312" i="29" s="1"/>
  <c r="F463" i="81"/>
  <c r="F464" i="81"/>
  <c r="F465" i="81"/>
  <c r="F510" i="81"/>
  <c r="F512" i="81" s="1"/>
  <c r="F511" i="81"/>
  <c r="H512" i="81"/>
  <c r="F513" i="81"/>
  <c r="F514" i="81" s="1"/>
  <c r="F526" i="81"/>
  <c r="F527" i="81"/>
  <c r="F457" i="89"/>
  <c r="F458" i="89"/>
  <c r="F459" i="89"/>
  <c r="F460" i="89"/>
  <c r="F463" i="89"/>
  <c r="F464" i="89"/>
  <c r="F465" i="89"/>
  <c r="F510" i="89"/>
  <c r="F511" i="89"/>
  <c r="F513" i="89"/>
  <c r="F514" i="89"/>
  <c r="F526" i="89"/>
  <c r="F527" i="89"/>
  <c r="F457" i="88"/>
  <c r="F458" i="88"/>
  <c r="F459" i="88"/>
  <c r="F460" i="88"/>
  <c r="F463" i="88"/>
  <c r="F464" i="88"/>
  <c r="F465" i="88"/>
  <c r="F510" i="88"/>
  <c r="F511" i="88"/>
  <c r="F513" i="88"/>
  <c r="F514" i="88"/>
  <c r="F526" i="88"/>
  <c r="F527" i="88"/>
  <c r="F457" i="87"/>
  <c r="F458" i="87"/>
  <c r="F459" i="87"/>
  <c r="F460" i="87"/>
  <c r="F463" i="87"/>
  <c r="F464" i="87"/>
  <c r="F465" i="87"/>
  <c r="F510" i="87"/>
  <c r="F511" i="87"/>
  <c r="F512" i="87"/>
  <c r="H512" i="87"/>
  <c r="F513" i="87"/>
  <c r="F514" i="87"/>
  <c r="F526" i="87"/>
  <c r="F527" i="87"/>
  <c r="F549" i="79"/>
  <c r="H549" i="79"/>
  <c r="F543" i="79"/>
  <c r="F544" i="79"/>
  <c r="F540" i="79"/>
  <c r="F541" i="79"/>
  <c r="F526" i="79"/>
  <c r="F527" i="79"/>
  <c r="F524" i="79"/>
  <c r="H524" i="79" s="1"/>
  <c r="F519" i="79"/>
  <c r="F520" i="79"/>
  <c r="F517" i="79"/>
  <c r="F518" i="79" s="1"/>
  <c r="F513" i="79"/>
  <c r="F514" i="79"/>
  <c r="F510" i="79"/>
  <c r="F511" i="79"/>
  <c r="F505" i="79"/>
  <c r="F506" i="79"/>
  <c r="F507" i="79"/>
  <c r="H507" i="79" s="1"/>
  <c r="F503" i="79"/>
  <c r="F504" i="79"/>
  <c r="H504" i="79"/>
  <c r="H508" i="79" s="1"/>
  <c r="F499" i="79"/>
  <c r="F500" i="79"/>
  <c r="F495" i="79"/>
  <c r="F496" i="79"/>
  <c r="F497" i="79"/>
  <c r="F484" i="79"/>
  <c r="F485" i="79"/>
  <c r="F486" i="79"/>
  <c r="H486" i="79" s="1"/>
  <c r="F475" i="79"/>
  <c r="F476" i="79"/>
  <c r="F477" i="79"/>
  <c r="H477" i="79" s="1"/>
  <c r="F458" i="79"/>
  <c r="F459" i="79"/>
  <c r="F457" i="79"/>
  <c r="F460" i="79"/>
  <c r="F463" i="79"/>
  <c r="F464" i="79"/>
  <c r="F465" i="79"/>
  <c r="F489" i="79"/>
  <c r="H489" i="79"/>
  <c r="F482" i="79"/>
  <c r="F483" i="79"/>
  <c r="H483" i="79" s="1"/>
  <c r="F471" i="79"/>
  <c r="F472" i="79"/>
  <c r="F473" i="79"/>
  <c r="F479" i="79"/>
  <c r="H479" i="79"/>
  <c r="F15" i="79"/>
  <c r="F17" i="79" s="1"/>
  <c r="H17" i="79" s="1"/>
  <c r="F16" i="79"/>
  <c r="F19" i="79"/>
  <c r="F22" i="79" s="1"/>
  <c r="F20" i="79"/>
  <c r="F21" i="79"/>
  <c r="F26" i="79"/>
  <c r="F27" i="79"/>
  <c r="F28" i="79"/>
  <c r="F29" i="79"/>
  <c r="F34" i="79"/>
  <c r="F35" i="79" s="1"/>
  <c r="F36" i="79"/>
  <c r="F37" i="79"/>
  <c r="H37" i="79"/>
  <c r="F40" i="79"/>
  <c r="F44" i="79"/>
  <c r="F45" i="79"/>
  <c r="F46" i="79"/>
  <c r="F47" i="79"/>
  <c r="F48" i="79"/>
  <c r="F52" i="79"/>
  <c r="F53" i="79"/>
  <c r="F54" i="79"/>
  <c r="F55" i="79"/>
  <c r="F56" i="79"/>
  <c r="F58" i="79"/>
  <c r="F59" i="79"/>
  <c r="F60" i="79"/>
  <c r="F66" i="79"/>
  <c r="F67" i="79"/>
  <c r="F68" i="79"/>
  <c r="F69" i="79"/>
  <c r="F71" i="79"/>
  <c r="F72" i="79"/>
  <c r="F73" i="79"/>
  <c r="F77" i="79"/>
  <c r="H77" i="79"/>
  <c r="F90" i="79"/>
  <c r="F91" i="79"/>
  <c r="F103" i="79"/>
  <c r="F104" i="79"/>
  <c r="F105" i="79"/>
  <c r="H105" i="79" s="1"/>
  <c r="F81" i="79"/>
  <c r="H81" i="79"/>
  <c r="F84" i="79"/>
  <c r="F87" i="79" s="1"/>
  <c r="H87" i="79" s="1"/>
  <c r="F85" i="79"/>
  <c r="F86" i="79"/>
  <c r="F95" i="79"/>
  <c r="H95" i="79" s="1"/>
  <c r="F97" i="79"/>
  <c r="F98" i="79"/>
  <c r="F99" i="79"/>
  <c r="H99" i="79" s="1"/>
  <c r="F112" i="79"/>
  <c r="F113" i="79"/>
  <c r="F114" i="79"/>
  <c r="F115" i="79"/>
  <c r="F118" i="79"/>
  <c r="F120" i="79" s="1"/>
  <c r="H120" i="79" s="1"/>
  <c r="F119" i="79"/>
  <c r="F122" i="79"/>
  <c r="F123" i="79"/>
  <c r="F124" i="79"/>
  <c r="F125" i="79"/>
  <c r="F126" i="79"/>
  <c r="F129" i="79"/>
  <c r="F130" i="79"/>
  <c r="F131" i="79"/>
  <c r="F132" i="79"/>
  <c r="F133" i="79"/>
  <c r="F138" i="79"/>
  <c r="F139" i="79"/>
  <c r="F142" i="79"/>
  <c r="F143" i="79"/>
  <c r="F144" i="79"/>
  <c r="F145" i="79"/>
  <c r="F146" i="79"/>
  <c r="F148" i="79"/>
  <c r="F149" i="79"/>
  <c r="F150" i="79"/>
  <c r="F154" i="79"/>
  <c r="H154" i="79" s="1"/>
  <c r="F160" i="79"/>
  <c r="F161" i="79"/>
  <c r="F162" i="79"/>
  <c r="F165" i="79"/>
  <c r="F166" i="79"/>
  <c r="F167" i="79"/>
  <c r="F168" i="79"/>
  <c r="H168" i="79" s="1"/>
  <c r="F170" i="79"/>
  <c r="H170" i="79" s="1"/>
  <c r="F174" i="79"/>
  <c r="F175" i="79"/>
  <c r="F176" i="79"/>
  <c r="F179" i="79"/>
  <c r="F180" i="79"/>
  <c r="F181" i="79"/>
  <c r="F182" i="79"/>
  <c r="F187" i="79"/>
  <c r="F188" i="79"/>
  <c r="F189" i="79"/>
  <c r="F190" i="79"/>
  <c r="F195" i="79"/>
  <c r="F196" i="79"/>
  <c r="F197" i="79"/>
  <c r="F206" i="79"/>
  <c r="H206" i="79" s="1"/>
  <c r="H209" i="79" s="1"/>
  <c r="F208" i="79"/>
  <c r="H208" i="79"/>
  <c r="F214" i="79"/>
  <c r="F215" i="79"/>
  <c r="F218" i="79"/>
  <c r="F219" i="79"/>
  <c r="F223" i="79"/>
  <c r="H223" i="79"/>
  <c r="F228" i="79"/>
  <c r="F229" i="79"/>
  <c r="H229" i="79" s="1"/>
  <c r="F230" i="79"/>
  <c r="F231" i="79" s="1"/>
  <c r="H231" i="79"/>
  <c r="F238" i="79"/>
  <c r="H238" i="79" s="1"/>
  <c r="F240" i="79"/>
  <c r="F241" i="79"/>
  <c r="F242" i="79"/>
  <c r="H242" i="79" s="1"/>
  <c r="F243" i="79"/>
  <c r="F244" i="79"/>
  <c r="F247" i="79"/>
  <c r="F249" i="79" s="1"/>
  <c r="H249" i="79" s="1"/>
  <c r="F248" i="79"/>
  <c r="F251" i="79"/>
  <c r="H251" i="79"/>
  <c r="F253" i="79"/>
  <c r="F254" i="79"/>
  <c r="F255" i="79"/>
  <c r="H255" i="79"/>
  <c r="F257" i="79"/>
  <c r="H257" i="79"/>
  <c r="F262" i="79"/>
  <c r="F263" i="79"/>
  <c r="F264" i="79"/>
  <c r="F266" i="79"/>
  <c r="F267" i="79"/>
  <c r="F270" i="79"/>
  <c r="H270" i="79" s="1"/>
  <c r="F272" i="79"/>
  <c r="H272" i="79"/>
  <c r="F273" i="79"/>
  <c r="H273" i="79" s="1"/>
  <c r="F279" i="79"/>
  <c r="F280" i="79"/>
  <c r="F281" i="79"/>
  <c r="F282" i="79"/>
  <c r="F284" i="79"/>
  <c r="F286" i="79" s="1"/>
  <c r="F285" i="79"/>
  <c r="F289" i="79"/>
  <c r="F290" i="79"/>
  <c r="F291" i="79" s="1"/>
  <c r="H291" i="79" s="1"/>
  <c r="F295" i="79"/>
  <c r="F296" i="79"/>
  <c r="F298" i="79"/>
  <c r="F299" i="79"/>
  <c r="F302" i="79"/>
  <c r="F303" i="79"/>
  <c r="F307" i="79"/>
  <c r="F308" i="79"/>
  <c r="F309" i="79"/>
  <c r="F312" i="79"/>
  <c r="F313" i="79"/>
  <c r="F314" i="79"/>
  <c r="F315" i="79"/>
  <c r="F316" i="79"/>
  <c r="F319" i="79"/>
  <c r="F320" i="79"/>
  <c r="F321" i="79"/>
  <c r="F322" i="79"/>
  <c r="F324" i="79"/>
  <c r="F325" i="79"/>
  <c r="H325" i="79" s="1"/>
  <c r="F328" i="79"/>
  <c r="F329" i="79"/>
  <c r="F330" i="79"/>
  <c r="F331" i="79"/>
  <c r="F332" i="79"/>
  <c r="F335" i="79"/>
  <c r="F336" i="79"/>
  <c r="F339" i="79"/>
  <c r="H339" i="79"/>
  <c r="F343" i="79"/>
  <c r="F344" i="79"/>
  <c r="F345" i="79"/>
  <c r="F347" i="79"/>
  <c r="F348" i="79"/>
  <c r="F352" i="79"/>
  <c r="F353" i="79" s="1"/>
  <c r="F354" i="79"/>
  <c r="F355" i="79"/>
  <c r="H355" i="79" s="1"/>
  <c r="F360" i="79"/>
  <c r="F361" i="79"/>
  <c r="F367" i="79"/>
  <c r="F368" i="79"/>
  <c r="F369" i="79"/>
  <c r="F370" i="79"/>
  <c r="F371" i="79"/>
  <c r="H371" i="79" s="1"/>
  <c r="F373" i="79"/>
  <c r="F374" i="79"/>
  <c r="F375" i="79"/>
  <c r="F376" i="79"/>
  <c r="F377" i="79"/>
  <c r="F378" i="79"/>
  <c r="F381" i="79"/>
  <c r="F382" i="79"/>
  <c r="F383" i="79"/>
  <c r="F385" i="79"/>
  <c r="F386" i="79"/>
  <c r="H386" i="79" s="1"/>
  <c r="F389" i="79"/>
  <c r="H389" i="79"/>
  <c r="F395" i="79"/>
  <c r="H395" i="79" s="1"/>
  <c r="H398" i="79" s="1"/>
  <c r="F397" i="79"/>
  <c r="H397" i="79"/>
  <c r="F401" i="79"/>
  <c r="H401" i="79" s="1"/>
  <c r="F403" i="79"/>
  <c r="H403" i="79"/>
  <c r="F405" i="79"/>
  <c r="F406" i="79" s="1"/>
  <c r="F411" i="79"/>
  <c r="F412" i="79"/>
  <c r="F417" i="79"/>
  <c r="F418" i="79"/>
  <c r="F419" i="79"/>
  <c r="F420" i="79"/>
  <c r="F427" i="79"/>
  <c r="F428" i="79" s="1"/>
  <c r="F434" i="79"/>
  <c r="F435" i="79"/>
  <c r="F440" i="79"/>
  <c r="H440" i="79" s="1"/>
  <c r="F407" i="79"/>
  <c r="F408" i="79"/>
  <c r="H408" i="79"/>
  <c r="F413" i="79"/>
  <c r="F414" i="79"/>
  <c r="H414" i="79"/>
  <c r="F422" i="79"/>
  <c r="F424" i="79" s="1"/>
  <c r="H424" i="79" s="1"/>
  <c r="F423" i="79"/>
  <c r="F429" i="79"/>
  <c r="F431" i="79" s="1"/>
  <c r="F430" i="79"/>
  <c r="H431" i="79"/>
  <c r="F436" i="79"/>
  <c r="F437" i="79" s="1"/>
  <c r="H437" i="79" s="1"/>
  <c r="F448" i="79"/>
  <c r="F449" i="79"/>
  <c r="H449" i="79" s="1"/>
  <c r="F450" i="79"/>
  <c r="F451" i="79" s="1"/>
  <c r="H451" i="79" s="1"/>
  <c r="E457" i="90"/>
  <c r="F457" i="90"/>
  <c r="E458" i="90"/>
  <c r="F458" i="90" s="1"/>
  <c r="E459" i="90"/>
  <c r="F459" i="90"/>
  <c r="E460" i="90"/>
  <c r="F460" i="90" s="1"/>
  <c r="E463" i="90"/>
  <c r="F463" i="90"/>
  <c r="E464" i="90"/>
  <c r="F464" i="90" s="1"/>
  <c r="E465" i="90"/>
  <c r="F465" i="90"/>
  <c r="E510" i="90"/>
  <c r="F510" i="90" s="1"/>
  <c r="E511" i="90"/>
  <c r="F511" i="90"/>
  <c r="E513" i="90"/>
  <c r="F513" i="90" s="1"/>
  <c r="F514" i="90" s="1"/>
  <c r="H514" i="90" s="1"/>
  <c r="E526" i="90"/>
  <c r="F526" i="90" s="1"/>
  <c r="E527" i="90"/>
  <c r="F527" i="90"/>
  <c r="E519" i="90"/>
  <c r="F519" i="90" s="1"/>
  <c r="E520" i="90"/>
  <c r="F520" i="90"/>
  <c r="F519" i="89"/>
  <c r="F520" i="89"/>
  <c r="F519" i="88"/>
  <c r="F520" i="88"/>
  <c r="F519" i="87"/>
  <c r="F521" i="87" s="1"/>
  <c r="F520" i="87"/>
  <c r="F519" i="86"/>
  <c r="F520" i="86"/>
  <c r="F519" i="85"/>
  <c r="F520" i="85"/>
  <c r="F521" i="85" s="1"/>
  <c r="F519" i="84"/>
  <c r="F520" i="84"/>
  <c r="F521" i="84"/>
  <c r="H521" i="84" s="1"/>
  <c r="F519" i="83"/>
  <c r="F520" i="83"/>
  <c r="F521" i="83"/>
  <c r="H521" i="83" s="1"/>
  <c r="F520" i="82"/>
  <c r="F519" i="82"/>
  <c r="F521" i="82"/>
  <c r="F519" i="81"/>
  <c r="F521" i="81" s="1"/>
  <c r="F520" i="81"/>
  <c r="H521" i="81"/>
  <c r="F519" i="80"/>
  <c r="F520" i="80"/>
  <c r="E367" i="90"/>
  <c r="F367" i="90"/>
  <c r="E368" i="90"/>
  <c r="F368" i="90" s="1"/>
  <c r="E369" i="90"/>
  <c r="F369" i="90"/>
  <c r="E370" i="90"/>
  <c r="F370" i="90" s="1"/>
  <c r="E373" i="90"/>
  <c r="F373" i="90"/>
  <c r="E374" i="90"/>
  <c r="F374" i="90" s="1"/>
  <c r="E375" i="90"/>
  <c r="F375" i="90"/>
  <c r="E376" i="90"/>
  <c r="F376" i="90" s="1"/>
  <c r="E377" i="90"/>
  <c r="F377" i="90"/>
  <c r="E378" i="90"/>
  <c r="F378" i="90" s="1"/>
  <c r="E385" i="90"/>
  <c r="F385" i="90"/>
  <c r="F386" i="90" s="1"/>
  <c r="H386" i="90" s="1"/>
  <c r="E381" i="90"/>
  <c r="F381" i="90"/>
  <c r="E382" i="90"/>
  <c r="F382" i="90" s="1"/>
  <c r="E383" i="90"/>
  <c r="F383" i="90"/>
  <c r="E389" i="90"/>
  <c r="F389" i="90" s="1"/>
  <c r="H389" i="90" s="1"/>
  <c r="E214" i="90"/>
  <c r="F214" i="90" s="1"/>
  <c r="E215" i="90"/>
  <c r="F215" i="90"/>
  <c r="E218" i="90"/>
  <c r="F218" i="90" s="1"/>
  <c r="E219" i="90"/>
  <c r="F219" i="90"/>
  <c r="E223" i="90"/>
  <c r="F223" i="90" s="1"/>
  <c r="H223" i="90" s="1"/>
  <c r="F367" i="89"/>
  <c r="F368" i="89"/>
  <c r="F369" i="89"/>
  <c r="F370" i="89"/>
  <c r="F373" i="89"/>
  <c r="F374" i="89"/>
  <c r="F375" i="89"/>
  <c r="F376" i="89"/>
  <c r="F379" i="89" s="1"/>
  <c r="H379" i="89" s="1"/>
  <c r="F377" i="89"/>
  <c r="F378" i="89"/>
  <c r="F385" i="89"/>
  <c r="F386" i="89"/>
  <c r="H386" i="89"/>
  <c r="F381" i="89"/>
  <c r="F382" i="89"/>
  <c r="F384" i="89"/>
  <c r="H384" i="89"/>
  <c r="F383" i="89"/>
  <c r="F389" i="89"/>
  <c r="H389" i="89"/>
  <c r="F214" i="89"/>
  <c r="F215" i="89"/>
  <c r="F218" i="89"/>
  <c r="F219" i="89"/>
  <c r="F220" i="89"/>
  <c r="H220" i="89" s="1"/>
  <c r="F223" i="89"/>
  <c r="H223" i="89"/>
  <c r="F367" i="88"/>
  <c r="F368" i="88"/>
  <c r="F371" i="88" s="1"/>
  <c r="H371" i="88" s="1"/>
  <c r="F369" i="88"/>
  <c r="F370" i="88"/>
  <c r="F373" i="88"/>
  <c r="F374" i="88"/>
  <c r="F375" i="88"/>
  <c r="F376" i="88"/>
  <c r="F377" i="88"/>
  <c r="F378" i="88"/>
  <c r="F385" i="88"/>
  <c r="F386" i="88"/>
  <c r="H386" i="88" s="1"/>
  <c r="F381" i="88"/>
  <c r="F382" i="88"/>
  <c r="F383" i="88"/>
  <c r="F389" i="88"/>
  <c r="H389" i="88"/>
  <c r="F214" i="88"/>
  <c r="F216" i="88" s="1"/>
  <c r="H216" i="88" s="1"/>
  <c r="B238" i="29" s="1"/>
  <c r="F215" i="88"/>
  <c r="F218" i="88"/>
  <c r="F220" i="88" s="1"/>
  <c r="H220" i="88" s="1"/>
  <c r="F219" i="88"/>
  <c r="I220" i="88"/>
  <c r="F223" i="88"/>
  <c r="H223" i="88"/>
  <c r="F367" i="87"/>
  <c r="F368" i="87"/>
  <c r="F369" i="87"/>
  <c r="F370" i="87"/>
  <c r="F371" i="87"/>
  <c r="H371" i="87" s="1"/>
  <c r="F373" i="87"/>
  <c r="F374" i="87"/>
  <c r="F375" i="87"/>
  <c r="F376" i="87"/>
  <c r="F377" i="87"/>
  <c r="F378" i="87"/>
  <c r="F385" i="87"/>
  <c r="F386" i="87" s="1"/>
  <c r="H386" i="87" s="1"/>
  <c r="F381" i="87"/>
  <c r="F382" i="87"/>
  <c r="F384" i="87"/>
  <c r="H384" i="87" s="1"/>
  <c r="F383" i="87"/>
  <c r="F389" i="87"/>
  <c r="H389" i="87"/>
  <c r="F214" i="87"/>
  <c r="F215" i="87"/>
  <c r="F218" i="87"/>
  <c r="F219" i="87"/>
  <c r="I220" i="87"/>
  <c r="F223" i="87"/>
  <c r="H223" i="87" s="1"/>
  <c r="F367" i="86"/>
  <c r="F368" i="86"/>
  <c r="F369" i="86"/>
  <c r="F370" i="86"/>
  <c r="F373" i="86"/>
  <c r="F374" i="86"/>
  <c r="F375" i="86"/>
  <c r="F376" i="86"/>
  <c r="F377" i="86"/>
  <c r="F378" i="86"/>
  <c r="F385" i="86"/>
  <c r="F386" i="86" s="1"/>
  <c r="H386" i="86" s="1"/>
  <c r="F381" i="86"/>
  <c r="F384" i="86"/>
  <c r="H384" i="86" s="1"/>
  <c r="I384" i="86"/>
  <c r="F382" i="86"/>
  <c r="F383" i="86"/>
  <c r="F389" i="86"/>
  <c r="H389" i="86"/>
  <c r="F214" i="86"/>
  <c r="F215" i="86"/>
  <c r="F218" i="86"/>
  <c r="F219" i="86"/>
  <c r="F220" i="86" s="1"/>
  <c r="H220" i="86" s="1"/>
  <c r="I220" i="86"/>
  <c r="F223" i="86"/>
  <c r="H223" i="86" s="1"/>
  <c r="F367" i="85"/>
  <c r="F371" i="85" s="1"/>
  <c r="H371" i="85" s="1"/>
  <c r="F368" i="85"/>
  <c r="F369" i="85"/>
  <c r="F370" i="85"/>
  <c r="F373" i="85"/>
  <c r="F374" i="85"/>
  <c r="F375" i="85"/>
  <c r="F376" i="85"/>
  <c r="F377" i="85"/>
  <c r="F378" i="85"/>
  <c r="F385" i="85"/>
  <c r="F386" i="85" s="1"/>
  <c r="H386" i="85"/>
  <c r="F381" i="85"/>
  <c r="F382" i="85"/>
  <c r="F383" i="85"/>
  <c r="F389" i="85"/>
  <c r="H389" i="85" s="1"/>
  <c r="F214" i="85"/>
  <c r="F215" i="85"/>
  <c r="F216" i="85"/>
  <c r="H216" i="85" s="1"/>
  <c r="F218" i="85"/>
  <c r="F220" i="85" s="1"/>
  <c r="H220" i="85" s="1"/>
  <c r="F219" i="85"/>
  <c r="I220" i="85"/>
  <c r="F223" i="85"/>
  <c r="H223" i="85" s="1"/>
  <c r="F367" i="84"/>
  <c r="F368" i="84"/>
  <c r="F371" i="84" s="1"/>
  <c r="H371" i="84" s="1"/>
  <c r="F369" i="84"/>
  <c r="F370" i="84"/>
  <c r="F373" i="84"/>
  <c r="F374" i="84"/>
  <c r="F375" i="84"/>
  <c r="F376" i="84"/>
  <c r="F377" i="84"/>
  <c r="F378" i="84"/>
  <c r="F385" i="84"/>
  <c r="F386" i="84"/>
  <c r="H386" i="84"/>
  <c r="F381" i="84"/>
  <c r="F384" i="84" s="1"/>
  <c r="F382" i="84"/>
  <c r="H384" i="84"/>
  <c r="F383" i="84"/>
  <c r="F389" i="84"/>
  <c r="H389" i="84"/>
  <c r="F214" i="84"/>
  <c r="F215" i="84"/>
  <c r="F218" i="84"/>
  <c r="F219" i="84"/>
  <c r="F220" i="84"/>
  <c r="H220" i="84" s="1"/>
  <c r="F223" i="84"/>
  <c r="H223" i="84"/>
  <c r="F367" i="83"/>
  <c r="F368" i="83"/>
  <c r="F369" i="83"/>
  <c r="F370" i="83"/>
  <c r="F373" i="83"/>
  <c r="F374" i="83"/>
  <c r="F375" i="83"/>
  <c r="F376" i="83"/>
  <c r="F377" i="83"/>
  <c r="F378" i="83"/>
  <c r="F385" i="83"/>
  <c r="F386" i="83"/>
  <c r="H386" i="83" s="1"/>
  <c r="F381" i="83"/>
  <c r="F384" i="83" s="1"/>
  <c r="F382" i="83"/>
  <c r="F383" i="83"/>
  <c r="H384" i="83"/>
  <c r="F389" i="83"/>
  <c r="H389" i="83" s="1"/>
  <c r="F214" i="83"/>
  <c r="F215" i="83"/>
  <c r="F216" i="83" s="1"/>
  <c r="H216" i="83" s="1"/>
  <c r="B78" i="29" s="1"/>
  <c r="F218" i="83"/>
  <c r="F219" i="83"/>
  <c r="F220" i="83" s="1"/>
  <c r="H220" i="83" s="1"/>
  <c r="F223" i="83"/>
  <c r="H223" i="83"/>
  <c r="F367" i="82"/>
  <c r="F368" i="82"/>
  <c r="F369" i="82"/>
  <c r="F370" i="82"/>
  <c r="F371" i="82"/>
  <c r="H371" i="82" s="1"/>
  <c r="F373" i="82"/>
  <c r="F374" i="82"/>
  <c r="F375" i="82"/>
  <c r="F376" i="82"/>
  <c r="F377" i="82"/>
  <c r="F378" i="82"/>
  <c r="F385" i="82"/>
  <c r="F386" i="82" s="1"/>
  <c r="H386" i="82"/>
  <c r="F381" i="82"/>
  <c r="F382" i="82"/>
  <c r="F383" i="82"/>
  <c r="F389" i="82"/>
  <c r="H389" i="82" s="1"/>
  <c r="F214" i="82"/>
  <c r="F215" i="82"/>
  <c r="F218" i="82"/>
  <c r="F220" i="82" s="1"/>
  <c r="H220" i="82" s="1"/>
  <c r="F219" i="82"/>
  <c r="F223" i="82"/>
  <c r="H223" i="82" s="1"/>
  <c r="F367" i="81"/>
  <c r="F368" i="81"/>
  <c r="F369" i="81"/>
  <c r="F370" i="81"/>
  <c r="F373" i="81"/>
  <c r="F374" i="81"/>
  <c r="F375" i="81"/>
  <c r="F376" i="81"/>
  <c r="F377" i="81"/>
  <c r="F378" i="81"/>
  <c r="F385" i="81"/>
  <c r="F386" i="81" s="1"/>
  <c r="H386" i="81" s="1"/>
  <c r="F381" i="81"/>
  <c r="F382" i="81"/>
  <c r="F383" i="81"/>
  <c r="F389" i="81"/>
  <c r="H389" i="81" s="1"/>
  <c r="F214" i="81"/>
  <c r="F215" i="81"/>
  <c r="F216" i="81" s="1"/>
  <c r="H216" i="81" s="1"/>
  <c r="B302" i="29" s="1"/>
  <c r="F218" i="81"/>
  <c r="F219" i="81"/>
  <c r="F223" i="81"/>
  <c r="H223" i="81"/>
  <c r="F367" i="80"/>
  <c r="F368" i="80"/>
  <c r="F369" i="80"/>
  <c r="F370" i="80"/>
  <c r="F373" i="80"/>
  <c r="F374" i="80"/>
  <c r="F379" i="80" s="1"/>
  <c r="H379" i="80" s="1"/>
  <c r="F375" i="80"/>
  <c r="F376" i="80"/>
  <c r="F377" i="80"/>
  <c r="F378" i="80"/>
  <c r="F385" i="80"/>
  <c r="F386" i="80"/>
  <c r="H386" i="80" s="1"/>
  <c r="F381" i="80"/>
  <c r="F382" i="80"/>
  <c r="F383" i="80"/>
  <c r="F389" i="80"/>
  <c r="H389" i="80"/>
  <c r="F214" i="80"/>
  <c r="F216" i="80" s="1"/>
  <c r="F215" i="80"/>
  <c r="H216" i="80"/>
  <c r="F218" i="80"/>
  <c r="F219" i="80"/>
  <c r="F223" i="80"/>
  <c r="H223" i="80"/>
  <c r="E549" i="90"/>
  <c r="F549" i="90" s="1"/>
  <c r="H549" i="90" s="1"/>
  <c r="E174" i="90"/>
  <c r="F174" i="90"/>
  <c r="E175" i="90"/>
  <c r="F175" i="90" s="1"/>
  <c r="E176" i="90"/>
  <c r="F176" i="90" s="1"/>
  <c r="E179" i="90"/>
  <c r="F179" i="90" s="1"/>
  <c r="E180" i="90"/>
  <c r="F180" i="90" s="1"/>
  <c r="E181" i="90"/>
  <c r="F181" i="90" s="1"/>
  <c r="E182" i="90"/>
  <c r="F182" i="90" s="1"/>
  <c r="E44" i="90"/>
  <c r="F44" i="90" s="1"/>
  <c r="F45" i="90" s="1"/>
  <c r="H45" i="90"/>
  <c r="E46" i="90"/>
  <c r="F46" i="90" s="1"/>
  <c r="E47" i="90"/>
  <c r="F47" i="90" s="1"/>
  <c r="E48" i="90"/>
  <c r="F48" i="90" s="1"/>
  <c r="E52" i="90"/>
  <c r="F52" i="90" s="1"/>
  <c r="E53" i="90"/>
  <c r="F53" i="90" s="1"/>
  <c r="E54" i="90"/>
  <c r="F54" i="90" s="1"/>
  <c r="E55" i="90"/>
  <c r="F55" i="90" s="1"/>
  <c r="E56" i="90"/>
  <c r="F56" i="90"/>
  <c r="E58" i="90"/>
  <c r="F58" i="90" s="1"/>
  <c r="E59" i="90"/>
  <c r="F59" i="90" s="1"/>
  <c r="E60" i="90"/>
  <c r="F60" i="90" s="1"/>
  <c r="E66" i="90"/>
  <c r="F66" i="90" s="1"/>
  <c r="E67" i="90"/>
  <c r="F67" i="90" s="1"/>
  <c r="E68" i="90"/>
  <c r="F68" i="90" s="1"/>
  <c r="E69" i="90"/>
  <c r="F69" i="90" s="1"/>
  <c r="E71" i="90"/>
  <c r="F71" i="90"/>
  <c r="E72" i="90"/>
  <c r="F72" i="90" s="1"/>
  <c r="E73" i="90"/>
  <c r="F73" i="90"/>
  <c r="E34" i="90"/>
  <c r="F34" i="90" s="1"/>
  <c r="F35" i="90" s="1"/>
  <c r="E36" i="90"/>
  <c r="F36" i="90" s="1"/>
  <c r="F37" i="90" s="1"/>
  <c r="H37" i="90" s="1"/>
  <c r="E40" i="90"/>
  <c r="F40" i="90" s="1"/>
  <c r="H40" i="90" s="1"/>
  <c r="E112" i="90"/>
  <c r="F112" i="90" s="1"/>
  <c r="E113" i="90"/>
  <c r="F113" i="90" s="1"/>
  <c r="E114" i="90"/>
  <c r="F114" i="90" s="1"/>
  <c r="E115" i="90"/>
  <c r="F115" i="90" s="1"/>
  <c r="E118" i="90"/>
  <c r="F118" i="90" s="1"/>
  <c r="E119" i="90"/>
  <c r="F119" i="90" s="1"/>
  <c r="E122" i="90"/>
  <c r="F122" i="90" s="1"/>
  <c r="E123" i="90"/>
  <c r="F123" i="90" s="1"/>
  <c r="E124" i="90"/>
  <c r="F124" i="90" s="1"/>
  <c r="E125" i="90"/>
  <c r="F125" i="90" s="1"/>
  <c r="E126" i="90"/>
  <c r="F126" i="90" s="1"/>
  <c r="E129" i="90"/>
  <c r="F129" i="90" s="1"/>
  <c r="E130" i="90"/>
  <c r="F130" i="90" s="1"/>
  <c r="E131" i="90"/>
  <c r="F131" i="90" s="1"/>
  <c r="E132" i="90"/>
  <c r="F132" i="90" s="1"/>
  <c r="E133" i="90"/>
  <c r="F133" i="90" s="1"/>
  <c r="E138" i="90"/>
  <c r="F138" i="90" s="1"/>
  <c r="E139" i="90"/>
  <c r="F139" i="90" s="1"/>
  <c r="E142" i="90"/>
  <c r="F142" i="90" s="1"/>
  <c r="E143" i="90"/>
  <c r="F143" i="90" s="1"/>
  <c r="E144" i="90"/>
  <c r="F144" i="90" s="1"/>
  <c r="E145" i="90"/>
  <c r="F145" i="90" s="1"/>
  <c r="E146" i="90"/>
  <c r="F146" i="90" s="1"/>
  <c r="E148" i="90"/>
  <c r="F148" i="90" s="1"/>
  <c r="E149" i="90"/>
  <c r="F149" i="90" s="1"/>
  <c r="E150" i="90"/>
  <c r="F150" i="90" s="1"/>
  <c r="E154" i="90"/>
  <c r="F154" i="90" s="1"/>
  <c r="H154" i="90" s="1"/>
  <c r="E160" i="90"/>
  <c r="F160" i="90"/>
  <c r="E161" i="90"/>
  <c r="F161" i="90" s="1"/>
  <c r="E162" i="90"/>
  <c r="F162" i="90"/>
  <c r="E165" i="90"/>
  <c r="F165" i="90" s="1"/>
  <c r="E166" i="90"/>
  <c r="F166" i="90"/>
  <c r="E167" i="90"/>
  <c r="F167" i="90" s="1"/>
  <c r="E170" i="90"/>
  <c r="F170" i="90"/>
  <c r="H170" i="90" s="1"/>
  <c r="E187" i="90"/>
  <c r="F187" i="90" s="1"/>
  <c r="E188" i="90"/>
  <c r="F188" i="90" s="1"/>
  <c r="E189" i="90"/>
  <c r="F189" i="90" s="1"/>
  <c r="E190" i="90"/>
  <c r="F190" i="90" s="1"/>
  <c r="E195" i="90"/>
  <c r="F195" i="90" s="1"/>
  <c r="E196" i="90"/>
  <c r="F196" i="90" s="1"/>
  <c r="E197" i="90"/>
  <c r="F197" i="90" s="1"/>
  <c r="E15" i="90"/>
  <c r="F15" i="90" s="1"/>
  <c r="E16" i="90"/>
  <c r="F16" i="90" s="1"/>
  <c r="E19" i="90"/>
  <c r="F19" i="90" s="1"/>
  <c r="E20" i="90"/>
  <c r="F20" i="90" s="1"/>
  <c r="E21" i="90"/>
  <c r="F21" i="90" s="1"/>
  <c r="E26" i="90"/>
  <c r="F26" i="90" s="1"/>
  <c r="E27" i="90"/>
  <c r="F27" i="90" s="1"/>
  <c r="E28" i="90"/>
  <c r="F28" i="90" s="1"/>
  <c r="E29" i="90"/>
  <c r="F29" i="90" s="1"/>
  <c r="E77" i="90"/>
  <c r="F77" i="90" s="1"/>
  <c r="H77" i="90" s="1"/>
  <c r="E90" i="90"/>
  <c r="F90" i="90" s="1"/>
  <c r="E91" i="90"/>
  <c r="F91" i="90"/>
  <c r="E103" i="90"/>
  <c r="F103" i="90" s="1"/>
  <c r="E104" i="90"/>
  <c r="F104" i="90"/>
  <c r="E81" i="90"/>
  <c r="F81" i="90" s="1"/>
  <c r="H81" i="90" s="1"/>
  <c r="E84" i="90"/>
  <c r="F84" i="90" s="1"/>
  <c r="E85" i="90"/>
  <c r="F85" i="90" s="1"/>
  <c r="E86" i="90"/>
  <c r="F86" i="90" s="1"/>
  <c r="E95" i="90"/>
  <c r="F95" i="90" s="1"/>
  <c r="H95" i="90" s="1"/>
  <c r="E97" i="90"/>
  <c r="F97" i="90" s="1"/>
  <c r="E98" i="90"/>
  <c r="F98" i="90"/>
  <c r="E206" i="90"/>
  <c r="F206" i="90" s="1"/>
  <c r="H206" i="90" s="1"/>
  <c r="E208" i="90"/>
  <c r="F208" i="90" s="1"/>
  <c r="H208" i="90" s="1"/>
  <c r="E228" i="90"/>
  <c r="F228" i="90"/>
  <c r="F229" i="90" s="1"/>
  <c r="H229" i="90" s="1"/>
  <c r="E230" i="90"/>
  <c r="F230" i="90"/>
  <c r="F231" i="90" s="1"/>
  <c r="H231" i="90" s="1"/>
  <c r="E262" i="90"/>
  <c r="F262" i="90"/>
  <c r="E263" i="90"/>
  <c r="F263" i="90" s="1"/>
  <c r="E264" i="90"/>
  <c r="F264" i="90"/>
  <c r="E266" i="90"/>
  <c r="F266" i="90" s="1"/>
  <c r="F267" i="90" s="1"/>
  <c r="H267" i="90" s="1"/>
  <c r="E270" i="90"/>
  <c r="F270" i="90" s="1"/>
  <c r="H270" i="90" s="1"/>
  <c r="E272" i="90"/>
  <c r="F272" i="90" s="1"/>
  <c r="H272" i="90" s="1"/>
  <c r="E289" i="90"/>
  <c r="F289" i="90"/>
  <c r="E290" i="90"/>
  <c r="F290" i="90" s="1"/>
  <c r="E279" i="90"/>
  <c r="F279" i="90"/>
  <c r="E280" i="90"/>
  <c r="F280" i="90" s="1"/>
  <c r="E281" i="90"/>
  <c r="F281" i="90"/>
  <c r="E282" i="90"/>
  <c r="F282" i="90" s="1"/>
  <c r="E284" i="90"/>
  <c r="F284" i="90"/>
  <c r="E285" i="90"/>
  <c r="F285" i="90" s="1"/>
  <c r="E295" i="90"/>
  <c r="F295" i="90"/>
  <c r="E296" i="90"/>
  <c r="F296" i="90" s="1"/>
  <c r="E298" i="90"/>
  <c r="F298" i="90"/>
  <c r="F299" i="90" s="1"/>
  <c r="E302" i="90"/>
  <c r="F302" i="90" s="1"/>
  <c r="E303" i="90"/>
  <c r="F303" i="90"/>
  <c r="E307" i="90"/>
  <c r="F307" i="90" s="1"/>
  <c r="E308" i="90"/>
  <c r="F308" i="90" s="1"/>
  <c r="E309" i="90"/>
  <c r="F309" i="90" s="1"/>
  <c r="E312" i="90"/>
  <c r="F312" i="90"/>
  <c r="E313" i="90"/>
  <c r="F313" i="90" s="1"/>
  <c r="E314" i="90"/>
  <c r="F314" i="90" s="1"/>
  <c r="E315" i="90"/>
  <c r="F315" i="90" s="1"/>
  <c r="E316" i="90"/>
  <c r="F316" i="90"/>
  <c r="E319" i="90"/>
  <c r="F319" i="90" s="1"/>
  <c r="E320" i="90"/>
  <c r="F320" i="90" s="1"/>
  <c r="E321" i="90"/>
  <c r="F321" i="90" s="1"/>
  <c r="E322" i="90"/>
  <c r="F322" i="90"/>
  <c r="E324" i="90"/>
  <c r="F324" i="90" s="1"/>
  <c r="F325" i="90"/>
  <c r="H325" i="90" s="1"/>
  <c r="E328" i="90"/>
  <c r="F328" i="90" s="1"/>
  <c r="E329" i="90"/>
  <c r="F329" i="90"/>
  <c r="E330" i="90"/>
  <c r="F330" i="90" s="1"/>
  <c r="E331" i="90"/>
  <c r="F331" i="90" s="1"/>
  <c r="E332" i="90"/>
  <c r="F332" i="90" s="1"/>
  <c r="E335" i="90"/>
  <c r="F335" i="90"/>
  <c r="E336" i="90"/>
  <c r="F336" i="90" s="1"/>
  <c r="E339" i="90"/>
  <c r="F339" i="90" s="1"/>
  <c r="H339" i="90" s="1"/>
  <c r="E343" i="90"/>
  <c r="F343" i="90"/>
  <c r="E344" i="90"/>
  <c r="F344" i="90"/>
  <c r="E345" i="90"/>
  <c r="F345" i="90"/>
  <c r="E347" i="90"/>
  <c r="F347" i="90"/>
  <c r="E348" i="90"/>
  <c r="F348" i="90"/>
  <c r="E352" i="90"/>
  <c r="F352" i="90"/>
  <c r="F353" i="90" s="1"/>
  <c r="E354" i="90"/>
  <c r="F354" i="90"/>
  <c r="F355" i="90" s="1"/>
  <c r="H355" i="90" s="1"/>
  <c r="E360" i="90"/>
  <c r="F360" i="90" s="1"/>
  <c r="E361" i="90"/>
  <c r="F361" i="90" s="1"/>
  <c r="E401" i="90"/>
  <c r="F401" i="90"/>
  <c r="H401" i="90" s="1"/>
  <c r="E403" i="90"/>
  <c r="F403" i="90"/>
  <c r="H403" i="90"/>
  <c r="E405" i="90"/>
  <c r="F405" i="90" s="1"/>
  <c r="F406" i="90"/>
  <c r="E411" i="90"/>
  <c r="F411" i="90"/>
  <c r="F412" i="90" s="1"/>
  <c r="H412" i="90" s="1"/>
  <c r="E417" i="90"/>
  <c r="F417" i="90" s="1"/>
  <c r="E418" i="90"/>
  <c r="F418" i="90"/>
  <c r="E419" i="90"/>
  <c r="F419" i="90" s="1"/>
  <c r="E420" i="90"/>
  <c r="F420" i="90"/>
  <c r="E427" i="90"/>
  <c r="F427" i="90" s="1"/>
  <c r="F428" i="90" s="1"/>
  <c r="E434" i="90"/>
  <c r="F434" i="90" s="1"/>
  <c r="F435" i="90" s="1"/>
  <c r="E440" i="90"/>
  <c r="F440" i="90"/>
  <c r="H440" i="90" s="1"/>
  <c r="E407" i="90"/>
  <c r="F407" i="90" s="1"/>
  <c r="F408" i="90" s="1"/>
  <c r="H408" i="90" s="1"/>
  <c r="E413" i="90"/>
  <c r="F413" i="90" s="1"/>
  <c r="F414" i="90"/>
  <c r="H414" i="90" s="1"/>
  <c r="E422" i="90"/>
  <c r="F422" i="90" s="1"/>
  <c r="E423" i="90"/>
  <c r="F423" i="90"/>
  <c r="E429" i="90"/>
  <c r="F429" i="90" s="1"/>
  <c r="E430" i="90"/>
  <c r="F430" i="90" s="1"/>
  <c r="E436" i="90"/>
  <c r="F436" i="90" s="1"/>
  <c r="F437" i="90" s="1"/>
  <c r="H437" i="90" s="1"/>
  <c r="E471" i="90"/>
  <c r="F471" i="90" s="1"/>
  <c r="E472" i="90"/>
  <c r="F472" i="90" s="1"/>
  <c r="E473" i="90"/>
  <c r="F473" i="90" s="1"/>
  <c r="E475" i="90"/>
  <c r="F475" i="90"/>
  <c r="E476" i="90"/>
  <c r="F476" i="90" s="1"/>
  <c r="E482" i="90"/>
  <c r="F482" i="90" s="1"/>
  <c r="F483" i="90"/>
  <c r="H483" i="90" s="1"/>
  <c r="E484" i="90"/>
  <c r="F484" i="90"/>
  <c r="E485" i="90"/>
  <c r="F485" i="90" s="1"/>
  <c r="E489" i="90"/>
  <c r="F489" i="90" s="1"/>
  <c r="H489" i="90" s="1"/>
  <c r="E238" i="90"/>
  <c r="F238" i="90"/>
  <c r="H238" i="90" s="1"/>
  <c r="E240" i="90"/>
  <c r="F240" i="90" s="1"/>
  <c r="E241" i="90"/>
  <c r="F241" i="90"/>
  <c r="E243" i="90"/>
  <c r="F243" i="90"/>
  <c r="F244" i="90" s="1"/>
  <c r="H244" i="90"/>
  <c r="E247" i="90"/>
  <c r="F247" i="90"/>
  <c r="E248" i="90"/>
  <c r="F248" i="90"/>
  <c r="E251" i="90"/>
  <c r="F251" i="90"/>
  <c r="H251" i="90" s="1"/>
  <c r="E253" i="90"/>
  <c r="F253" i="90" s="1"/>
  <c r="E254" i="90"/>
  <c r="F254" i="90" s="1"/>
  <c r="E257" i="90"/>
  <c r="F257" i="90" s="1"/>
  <c r="H257" i="90" s="1"/>
  <c r="E395" i="90"/>
  <c r="F395" i="90"/>
  <c r="H395" i="90" s="1"/>
  <c r="E397" i="90"/>
  <c r="F397" i="90" s="1"/>
  <c r="H397" i="90" s="1"/>
  <c r="E448" i="90"/>
  <c r="F448" i="90"/>
  <c r="F449" i="90" s="1"/>
  <c r="H449" i="90"/>
  <c r="E450" i="90"/>
  <c r="F450" i="90"/>
  <c r="F451" i="90" s="1"/>
  <c r="H451" i="90"/>
  <c r="E495" i="90"/>
  <c r="F495" i="90"/>
  <c r="E496" i="90"/>
  <c r="F496" i="90"/>
  <c r="E497" i="90"/>
  <c r="F497" i="90"/>
  <c r="E499" i="90"/>
  <c r="F499" i="90"/>
  <c r="F500" i="90" s="1"/>
  <c r="H500" i="90" s="1"/>
  <c r="I500" i="90"/>
  <c r="E503" i="90"/>
  <c r="F503" i="90" s="1"/>
  <c r="F504" i="90" s="1"/>
  <c r="H504" i="90" s="1"/>
  <c r="E505" i="90"/>
  <c r="F505" i="90" s="1"/>
  <c r="E506" i="90"/>
  <c r="F506" i="90" s="1"/>
  <c r="E517" i="90"/>
  <c r="F517" i="90" s="1"/>
  <c r="F518" i="90" s="1"/>
  <c r="H518" i="90" s="1"/>
  <c r="E524" i="90"/>
  <c r="F524" i="90" s="1"/>
  <c r="H524" i="90" s="1"/>
  <c r="E540" i="90"/>
  <c r="F540" i="90"/>
  <c r="E541" i="90"/>
  <c r="F541" i="90"/>
  <c r="E543" i="90"/>
  <c r="F543" i="90"/>
  <c r="F544" i="90" s="1"/>
  <c r="H544" i="90" s="1"/>
  <c r="F44" i="83"/>
  <c r="F45" i="83"/>
  <c r="F46" i="83"/>
  <c r="F47" i="83"/>
  <c r="F48" i="83"/>
  <c r="F52" i="83"/>
  <c r="F53" i="83"/>
  <c r="F54" i="83"/>
  <c r="F55" i="83"/>
  <c r="F56" i="83"/>
  <c r="F58" i="83"/>
  <c r="F59" i="83"/>
  <c r="F60" i="83"/>
  <c r="F66" i="83"/>
  <c r="F67" i="83"/>
  <c r="F68" i="83"/>
  <c r="F69" i="83"/>
  <c r="F70" i="83"/>
  <c r="H70" i="83" s="1"/>
  <c r="B7" i="53" s="1"/>
  <c r="F71" i="83"/>
  <c r="F72" i="83"/>
  <c r="F73" i="83"/>
  <c r="F34" i="83"/>
  <c r="F35" i="83" s="1"/>
  <c r="F36" i="83"/>
  <c r="F37" i="83" s="1"/>
  <c r="H37" i="83" s="1"/>
  <c r="F40" i="83"/>
  <c r="F112" i="83"/>
  <c r="F113" i="83"/>
  <c r="F114" i="83"/>
  <c r="F115" i="83"/>
  <c r="F118" i="83"/>
  <c r="F120" i="83" s="1"/>
  <c r="H120" i="83" s="1"/>
  <c r="F119" i="83"/>
  <c r="F122" i="83"/>
  <c r="F123" i="83"/>
  <c r="F124" i="83"/>
  <c r="F125" i="83"/>
  <c r="F126" i="83"/>
  <c r="F129" i="83"/>
  <c r="F130" i="83"/>
  <c r="F131" i="83"/>
  <c r="F132" i="83"/>
  <c r="F133" i="83"/>
  <c r="F138" i="83"/>
  <c r="F139" i="83"/>
  <c r="F142" i="83"/>
  <c r="F143" i="83"/>
  <c r="F144" i="83"/>
  <c r="F145" i="83"/>
  <c r="F146" i="83"/>
  <c r="F148" i="83"/>
  <c r="F149" i="83"/>
  <c r="F150" i="83"/>
  <c r="F154" i="83"/>
  <c r="H154" i="83" s="1"/>
  <c r="F160" i="83"/>
  <c r="F161" i="83"/>
  <c r="F162" i="83"/>
  <c r="F165" i="83"/>
  <c r="F166" i="83"/>
  <c r="F167" i="83"/>
  <c r="F170" i="83"/>
  <c r="H170" i="83" s="1"/>
  <c r="F174" i="83"/>
  <c r="F175" i="83"/>
  <c r="F176" i="83"/>
  <c r="F179" i="83"/>
  <c r="F180" i="83"/>
  <c r="F181" i="83"/>
  <c r="F182" i="83"/>
  <c r="F187" i="83"/>
  <c r="F188" i="83"/>
  <c r="F189" i="83"/>
  <c r="F190" i="83"/>
  <c r="F195" i="83"/>
  <c r="F196" i="83"/>
  <c r="F197" i="83"/>
  <c r="F15" i="83"/>
  <c r="F16" i="83"/>
  <c r="F17" i="83"/>
  <c r="H17" i="83" s="1"/>
  <c r="F19" i="83"/>
  <c r="F22" i="83" s="1"/>
  <c r="H22" i="83"/>
  <c r="F20" i="83"/>
  <c r="F21" i="83"/>
  <c r="F26" i="83"/>
  <c r="F27" i="83"/>
  <c r="F28" i="83"/>
  <c r="F29" i="83"/>
  <c r="F77" i="83"/>
  <c r="H77" i="83"/>
  <c r="F90" i="83"/>
  <c r="F91" i="83"/>
  <c r="F92" i="83" s="1"/>
  <c r="H92" i="83" s="1"/>
  <c r="B71" i="29" s="1"/>
  <c r="F103" i="83"/>
  <c r="F104" i="83"/>
  <c r="F105" i="83"/>
  <c r="H105" i="83" s="1"/>
  <c r="F81" i="83"/>
  <c r="H81" i="83" s="1"/>
  <c r="F84" i="83"/>
  <c r="F85" i="83"/>
  <c r="F86" i="83"/>
  <c r="F95" i="83"/>
  <c r="H95" i="83"/>
  <c r="F97" i="83"/>
  <c r="F98" i="83"/>
  <c r="F206" i="83"/>
  <c r="H206" i="83"/>
  <c r="F208" i="83"/>
  <c r="H208" i="83"/>
  <c r="F228" i="83"/>
  <c r="F229" i="83"/>
  <c r="H229" i="83" s="1"/>
  <c r="F230" i="83"/>
  <c r="F231" i="83" s="1"/>
  <c r="H231" i="83"/>
  <c r="F262" i="83"/>
  <c r="F263" i="83"/>
  <c r="F264" i="83"/>
  <c r="F266" i="83"/>
  <c r="F267" i="83" s="1"/>
  <c r="H267" i="83" s="1"/>
  <c r="F270" i="83"/>
  <c r="H270" i="83"/>
  <c r="F272" i="83"/>
  <c r="H272" i="83"/>
  <c r="F273" i="83"/>
  <c r="H273" i="83"/>
  <c r="F279" i="83"/>
  <c r="F280" i="83"/>
  <c r="F281" i="83"/>
  <c r="F282" i="83"/>
  <c r="F284" i="83"/>
  <c r="F285" i="83"/>
  <c r="F286" i="83"/>
  <c r="F289" i="83"/>
  <c r="F290" i="83"/>
  <c r="F291" i="83" s="1"/>
  <c r="H291" i="83"/>
  <c r="F295" i="83"/>
  <c r="F296" i="83"/>
  <c r="F297" i="83" s="1"/>
  <c r="F298" i="83"/>
  <c r="F299" i="83" s="1"/>
  <c r="H299" i="83" s="1"/>
  <c r="F302" i="83"/>
  <c r="F304" i="83" s="1"/>
  <c r="F303" i="83"/>
  <c r="F307" i="83"/>
  <c r="F310" i="83" s="1"/>
  <c r="H310" i="83" s="1"/>
  <c r="F308" i="83"/>
  <c r="F309" i="83"/>
  <c r="F312" i="83"/>
  <c r="F313" i="83"/>
  <c r="F314" i="83"/>
  <c r="F315" i="83"/>
  <c r="F316" i="83"/>
  <c r="F319" i="83"/>
  <c r="F320" i="83"/>
  <c r="F321" i="83"/>
  <c r="F322" i="83"/>
  <c r="F324" i="83"/>
  <c r="F325" i="83" s="1"/>
  <c r="H325" i="83" s="1"/>
  <c r="F328" i="83"/>
  <c r="F329" i="83"/>
  <c r="F330" i="83"/>
  <c r="F331" i="83"/>
  <c r="F332" i="83"/>
  <c r="F335" i="83"/>
  <c r="F337" i="83" s="1"/>
  <c r="H337" i="83" s="1"/>
  <c r="F336" i="83"/>
  <c r="F339" i="83"/>
  <c r="H339" i="83" s="1"/>
  <c r="F343" i="83"/>
  <c r="F344" i="83"/>
  <c r="F345" i="83"/>
  <c r="F347" i="83"/>
  <c r="F348" i="83"/>
  <c r="F349" i="83" s="1"/>
  <c r="H349" i="83"/>
  <c r="F352" i="83"/>
  <c r="F353" i="83"/>
  <c r="F354" i="83"/>
  <c r="F355" i="83"/>
  <c r="H355" i="83" s="1"/>
  <c r="F360" i="83"/>
  <c r="F361" i="83"/>
  <c r="F401" i="83"/>
  <c r="H401" i="83" s="1"/>
  <c r="F403" i="83"/>
  <c r="H403" i="83" s="1"/>
  <c r="F405" i="83"/>
  <c r="F406" i="83" s="1"/>
  <c r="F411" i="83"/>
  <c r="F412" i="83" s="1"/>
  <c r="F417" i="83"/>
  <c r="F418" i="83"/>
  <c r="F419" i="83"/>
  <c r="F420" i="83"/>
  <c r="F427" i="83"/>
  <c r="F428" i="83" s="1"/>
  <c r="F434" i="83"/>
  <c r="F435" i="83" s="1"/>
  <c r="H435" i="83" s="1"/>
  <c r="F440" i="83"/>
  <c r="H440" i="83"/>
  <c r="F407" i="83"/>
  <c r="F408" i="83"/>
  <c r="H408" i="83" s="1"/>
  <c r="F413" i="83"/>
  <c r="F414" i="83" s="1"/>
  <c r="H414" i="83" s="1"/>
  <c r="F422" i="83"/>
  <c r="F423" i="83"/>
  <c r="F424" i="83" s="1"/>
  <c r="H424" i="83"/>
  <c r="F429" i="83"/>
  <c r="F430" i="83"/>
  <c r="F431" i="83" s="1"/>
  <c r="H431" i="83" s="1"/>
  <c r="F436" i="83"/>
  <c r="F437" i="83"/>
  <c r="F479" i="83"/>
  <c r="H479" i="83"/>
  <c r="F471" i="83"/>
  <c r="F472" i="83"/>
  <c r="F473" i="83"/>
  <c r="F474" i="83"/>
  <c r="H474" i="83" s="1"/>
  <c r="F475" i="83"/>
  <c r="F476" i="83"/>
  <c r="F477" i="83"/>
  <c r="H477" i="83" s="1"/>
  <c r="F482" i="83"/>
  <c r="F483" i="83" s="1"/>
  <c r="H483" i="83"/>
  <c r="F484" i="83"/>
  <c r="F485" i="83"/>
  <c r="F489" i="83"/>
  <c r="H489" i="83"/>
  <c r="F238" i="83"/>
  <c r="H238" i="83"/>
  <c r="F240" i="83"/>
  <c r="F241" i="83"/>
  <c r="F243" i="83"/>
  <c r="F244" i="83"/>
  <c r="H244" i="83" s="1"/>
  <c r="F247" i="83"/>
  <c r="F248" i="83"/>
  <c r="F251" i="83"/>
  <c r="H251" i="83" s="1"/>
  <c r="F253" i="83"/>
  <c r="F254" i="83"/>
  <c r="F257" i="83"/>
  <c r="H257" i="83" s="1"/>
  <c r="F395" i="83"/>
  <c r="H395" i="83" s="1"/>
  <c r="F397" i="83"/>
  <c r="H397" i="83" s="1"/>
  <c r="F448" i="83"/>
  <c r="F449" i="83" s="1"/>
  <c r="H449" i="83" s="1"/>
  <c r="F450" i="83"/>
  <c r="F451" i="83"/>
  <c r="H451" i="83" s="1"/>
  <c r="F496" i="83"/>
  <c r="F497" i="83"/>
  <c r="F495" i="83"/>
  <c r="F499" i="83"/>
  <c r="F500" i="83"/>
  <c r="F503" i="83"/>
  <c r="F504" i="83"/>
  <c r="H504" i="83" s="1"/>
  <c r="F505" i="83"/>
  <c r="F506" i="83"/>
  <c r="F517" i="83"/>
  <c r="F518" i="83" s="1"/>
  <c r="F524" i="83"/>
  <c r="H524" i="83" s="1"/>
  <c r="F540" i="83"/>
  <c r="F542" i="83" s="1"/>
  <c r="F541" i="83"/>
  <c r="F543" i="83"/>
  <c r="F544" i="83"/>
  <c r="F549" i="83"/>
  <c r="H549" i="83"/>
  <c r="F44" i="84"/>
  <c r="F45" i="84"/>
  <c r="H45" i="84" s="1"/>
  <c r="F46" i="84"/>
  <c r="F47" i="84"/>
  <c r="F48" i="84"/>
  <c r="F52" i="84"/>
  <c r="F57" i="84" s="1"/>
  <c r="F53" i="84"/>
  <c r="F54" i="84"/>
  <c r="F55" i="84"/>
  <c r="F56" i="84"/>
  <c r="F58" i="84"/>
  <c r="F59" i="84"/>
  <c r="F60" i="84"/>
  <c r="F66" i="84"/>
  <c r="F67" i="84"/>
  <c r="F68" i="84"/>
  <c r="F69" i="84"/>
  <c r="F71" i="84"/>
  <c r="F72" i="84"/>
  <c r="F73" i="84"/>
  <c r="F74" i="84"/>
  <c r="H74" i="84" s="1"/>
  <c r="F34" i="84"/>
  <c r="F35" i="84" s="1"/>
  <c r="F36" i="84"/>
  <c r="F37" i="84" s="1"/>
  <c r="H37" i="84" s="1"/>
  <c r="F40" i="84"/>
  <c r="F112" i="84"/>
  <c r="F113" i="84"/>
  <c r="F114" i="84"/>
  <c r="F115" i="84"/>
  <c r="F118" i="84"/>
  <c r="F119" i="84"/>
  <c r="F122" i="84"/>
  <c r="F123" i="84"/>
  <c r="F124" i="84"/>
  <c r="F125" i="84"/>
  <c r="F126" i="84"/>
  <c r="F129" i="84"/>
  <c r="F130" i="84"/>
  <c r="F131" i="84"/>
  <c r="F132" i="84"/>
  <c r="F133" i="84"/>
  <c r="F139" i="84"/>
  <c r="F138" i="84"/>
  <c r="F142" i="84"/>
  <c r="F143" i="84"/>
  <c r="F144" i="84"/>
  <c r="F145" i="84"/>
  <c r="F146" i="84"/>
  <c r="F148" i="84"/>
  <c r="F151" i="84"/>
  <c r="H151" i="84" s="1"/>
  <c r="F149" i="84"/>
  <c r="F150" i="84"/>
  <c r="F154" i="84"/>
  <c r="H154" i="84" s="1"/>
  <c r="F160" i="84"/>
  <c r="F161" i="84"/>
  <c r="F162" i="84"/>
  <c r="F165" i="84"/>
  <c r="F166" i="84"/>
  <c r="F167" i="84"/>
  <c r="F170" i="84"/>
  <c r="H170" i="84" s="1"/>
  <c r="F174" i="84"/>
  <c r="F175" i="84"/>
  <c r="F177" i="84"/>
  <c r="H177" i="84" s="1"/>
  <c r="B106" i="29" s="1"/>
  <c r="I177" i="84"/>
  <c r="E37" i="53"/>
  <c r="F176" i="84"/>
  <c r="F179" i="84"/>
  <c r="F180" i="84"/>
  <c r="F181" i="84"/>
  <c r="F182" i="84"/>
  <c r="F187" i="84"/>
  <c r="F188" i="84"/>
  <c r="F189" i="84"/>
  <c r="F190" i="84"/>
  <c r="F195" i="84"/>
  <c r="F196" i="84"/>
  <c r="F197" i="84"/>
  <c r="F15" i="84"/>
  <c r="F16" i="84"/>
  <c r="F19" i="84"/>
  <c r="F20" i="84"/>
  <c r="F21" i="84"/>
  <c r="F26" i="84"/>
  <c r="F27" i="84"/>
  <c r="F28" i="84"/>
  <c r="F29" i="84"/>
  <c r="F77" i="84"/>
  <c r="H77" i="84" s="1"/>
  <c r="F90" i="84"/>
  <c r="F91" i="84"/>
  <c r="F103" i="84"/>
  <c r="F104" i="84"/>
  <c r="F81" i="84"/>
  <c r="H81" i="84" s="1"/>
  <c r="F84" i="84"/>
  <c r="F85" i="84"/>
  <c r="F86" i="84"/>
  <c r="F95" i="84"/>
  <c r="H95" i="84"/>
  <c r="F97" i="84"/>
  <c r="F98" i="84"/>
  <c r="F206" i="84"/>
  <c r="H206" i="84"/>
  <c r="F208" i="84"/>
  <c r="H208" i="84"/>
  <c r="F228" i="84"/>
  <c r="F229" i="84"/>
  <c r="H229" i="84" s="1"/>
  <c r="F230" i="84"/>
  <c r="F231" i="84" s="1"/>
  <c r="H231" i="84" s="1"/>
  <c r="F262" i="84"/>
  <c r="F265" i="84"/>
  <c r="F263" i="84"/>
  <c r="F264" i="84"/>
  <c r="F266" i="84"/>
  <c r="F267" i="84"/>
  <c r="H267" i="84" s="1"/>
  <c r="F270" i="84"/>
  <c r="H270" i="84" s="1"/>
  <c r="F272" i="84"/>
  <c r="H272" i="84" s="1"/>
  <c r="F273" i="84"/>
  <c r="H273" i="84" s="1"/>
  <c r="F279" i="84"/>
  <c r="F280" i="84"/>
  <c r="F281" i="84"/>
  <c r="F282" i="84"/>
  <c r="F284" i="84"/>
  <c r="F285" i="84"/>
  <c r="F289" i="84"/>
  <c r="F290" i="84"/>
  <c r="F291" i="84"/>
  <c r="F295" i="84"/>
  <c r="F296" i="84"/>
  <c r="F297" i="84" s="1"/>
  <c r="F298" i="84"/>
  <c r="F299" i="84" s="1"/>
  <c r="F302" i="84"/>
  <c r="F303" i="84"/>
  <c r="F307" i="84"/>
  <c r="F308" i="84"/>
  <c r="F309" i="84"/>
  <c r="F312" i="84"/>
  <c r="F313" i="84"/>
  <c r="F314" i="84"/>
  <c r="F315" i="84"/>
  <c r="F317" i="84" s="1"/>
  <c r="H317" i="84" s="1"/>
  <c r="F316" i="84"/>
  <c r="F319" i="84"/>
  <c r="F320" i="84"/>
  <c r="F321" i="84"/>
  <c r="F322" i="84"/>
  <c r="F324" i="84"/>
  <c r="F325" i="84" s="1"/>
  <c r="H325" i="84" s="1"/>
  <c r="F328" i="84"/>
  <c r="F329" i="84"/>
  <c r="F330" i="84"/>
  <c r="F331" i="84"/>
  <c r="F332" i="84"/>
  <c r="F335" i="84"/>
  <c r="F336" i="84"/>
  <c r="F337" i="84"/>
  <c r="H337" i="84" s="1"/>
  <c r="F339" i="84"/>
  <c r="H339" i="84" s="1"/>
  <c r="F343" i="84"/>
  <c r="F344" i="84"/>
  <c r="F345" i="84"/>
  <c r="F347" i="84"/>
  <c r="F348" i="84"/>
  <c r="F352" i="84"/>
  <c r="F353" i="84"/>
  <c r="F354" i="84"/>
  <c r="F355" i="84"/>
  <c r="H355" i="84" s="1"/>
  <c r="F360" i="84"/>
  <c r="F361" i="84"/>
  <c r="F401" i="84"/>
  <c r="H401" i="84" s="1"/>
  <c r="F403" i="84"/>
  <c r="H403" i="84" s="1"/>
  <c r="F405" i="84"/>
  <c r="F406" i="84" s="1"/>
  <c r="F411" i="84"/>
  <c r="F412" i="84" s="1"/>
  <c r="H412" i="84"/>
  <c r="F417" i="84"/>
  <c r="F418" i="84"/>
  <c r="F419" i="84"/>
  <c r="F420" i="84"/>
  <c r="F427" i="84"/>
  <c r="F428" i="84"/>
  <c r="F434" i="84"/>
  <c r="F435" i="84"/>
  <c r="H435" i="84" s="1"/>
  <c r="F440" i="84"/>
  <c r="H440" i="84" s="1"/>
  <c r="F407" i="84"/>
  <c r="F408" i="84" s="1"/>
  <c r="H408" i="84" s="1"/>
  <c r="F413" i="84"/>
  <c r="F414" i="84"/>
  <c r="F422" i="84"/>
  <c r="F423" i="84"/>
  <c r="F429" i="84"/>
  <c r="F430" i="84"/>
  <c r="F436" i="84"/>
  <c r="F437" i="84"/>
  <c r="H437" i="84" s="1"/>
  <c r="F479" i="84"/>
  <c r="H479" i="84" s="1"/>
  <c r="F471" i="84"/>
  <c r="F472" i="84"/>
  <c r="F473" i="84"/>
  <c r="F475" i="84"/>
  <c r="F476" i="84"/>
  <c r="F477" i="84" s="1"/>
  <c r="H477" i="84" s="1"/>
  <c r="H490" i="84" s="1"/>
  <c r="F482" i="84"/>
  <c r="F483" i="84" s="1"/>
  <c r="H483" i="84" s="1"/>
  <c r="H487" i="84" s="1"/>
  <c r="F484" i="84"/>
  <c r="F485" i="84"/>
  <c r="F486" i="84"/>
  <c r="H486" i="84" s="1"/>
  <c r="F489" i="84"/>
  <c r="H489" i="84" s="1"/>
  <c r="F238" i="84"/>
  <c r="H238" i="84" s="1"/>
  <c r="F240" i="84"/>
  <c r="F241" i="84"/>
  <c r="F242" i="84"/>
  <c r="F243" i="84"/>
  <c r="F244" i="84"/>
  <c r="F247" i="84"/>
  <c r="F248" i="84"/>
  <c r="F249" i="84" s="1"/>
  <c r="H249" i="84" s="1"/>
  <c r="F251" i="84"/>
  <c r="H251" i="84"/>
  <c r="F253" i="84"/>
  <c r="F254" i="84"/>
  <c r="F257" i="84"/>
  <c r="H257" i="84"/>
  <c r="F395" i="84"/>
  <c r="H395" i="84"/>
  <c r="F397" i="84"/>
  <c r="H397" i="84"/>
  <c r="F448" i="84"/>
  <c r="F449" i="84"/>
  <c r="H449" i="84" s="1"/>
  <c r="H452" i="84"/>
  <c r="F450" i="84"/>
  <c r="F451" i="84"/>
  <c r="H451" i="84" s="1"/>
  <c r="F495" i="84"/>
  <c r="F498" i="84" s="1"/>
  <c r="F496" i="84"/>
  <c r="F497" i="84"/>
  <c r="F499" i="84"/>
  <c r="F500" i="84" s="1"/>
  <c r="F503" i="84"/>
  <c r="F504" i="84" s="1"/>
  <c r="H504" i="84"/>
  <c r="F505" i="84"/>
  <c r="F507" i="84" s="1"/>
  <c r="H507" i="84" s="1"/>
  <c r="F506" i="84"/>
  <c r="F517" i="84"/>
  <c r="F518" i="84"/>
  <c r="F522" i="84" s="1"/>
  <c r="H522" i="84" s="1"/>
  <c r="I522" i="84"/>
  <c r="F524" i="84"/>
  <c r="H524" i="84" s="1"/>
  <c r="F540" i="84"/>
  <c r="F542" i="84" s="1"/>
  <c r="F541" i="84"/>
  <c r="F543" i="84"/>
  <c r="F544" i="84"/>
  <c r="F549" i="84"/>
  <c r="H549" i="84"/>
  <c r="I549" i="84"/>
  <c r="C102" i="63"/>
  <c r="F44" i="85"/>
  <c r="F45" i="85"/>
  <c r="H45" i="85" s="1"/>
  <c r="F46" i="85"/>
  <c r="F47" i="85"/>
  <c r="F48" i="85"/>
  <c r="F52" i="85"/>
  <c r="F53" i="85"/>
  <c r="F54" i="85"/>
  <c r="F55" i="85"/>
  <c r="F56" i="85"/>
  <c r="F59" i="85"/>
  <c r="F60" i="85"/>
  <c r="F58" i="85"/>
  <c r="F61" i="85" s="1"/>
  <c r="H61" i="85" s="1"/>
  <c r="F66" i="85"/>
  <c r="F67" i="85"/>
  <c r="F70" i="85" s="1"/>
  <c r="H70" i="85" s="1"/>
  <c r="B9" i="53" s="1"/>
  <c r="F68" i="85"/>
  <c r="F69" i="85"/>
  <c r="F71" i="85"/>
  <c r="F72" i="85"/>
  <c r="F73" i="85"/>
  <c r="F34" i="85"/>
  <c r="F35" i="85"/>
  <c r="H35" i="85" s="1"/>
  <c r="I35" i="85"/>
  <c r="F36" i="85"/>
  <c r="F37" i="85"/>
  <c r="H37" i="85" s="1"/>
  <c r="F40" i="85"/>
  <c r="F112" i="85"/>
  <c r="F113" i="85"/>
  <c r="F114" i="85"/>
  <c r="F115" i="85"/>
  <c r="F118" i="85"/>
  <c r="F119" i="85"/>
  <c r="F120" i="85" s="1"/>
  <c r="H120" i="85" s="1"/>
  <c r="F122" i="85"/>
  <c r="F123" i="85"/>
  <c r="F124" i="85"/>
  <c r="F125" i="85"/>
  <c r="F126" i="85"/>
  <c r="F129" i="85"/>
  <c r="F130" i="85"/>
  <c r="F131" i="85"/>
  <c r="F132" i="85"/>
  <c r="F133" i="85"/>
  <c r="F138" i="85"/>
  <c r="F139" i="85"/>
  <c r="F142" i="85"/>
  <c r="F143" i="85"/>
  <c r="F144" i="85"/>
  <c r="F145" i="85"/>
  <c r="F146" i="85"/>
  <c r="F148" i="85"/>
  <c r="F149" i="85"/>
  <c r="F150" i="85"/>
  <c r="F154" i="85"/>
  <c r="H154" i="85"/>
  <c r="F160" i="85"/>
  <c r="F161" i="85"/>
  <c r="F163" i="85" s="1"/>
  <c r="H163" i="85" s="1"/>
  <c r="F162" i="85"/>
  <c r="F165" i="85"/>
  <c r="F166" i="85"/>
  <c r="F167" i="85"/>
  <c r="F170" i="85"/>
  <c r="H170" i="85"/>
  <c r="F174" i="85"/>
  <c r="F175" i="85"/>
  <c r="F176" i="85"/>
  <c r="F179" i="85"/>
  <c r="F180" i="85"/>
  <c r="F181" i="85"/>
  <c r="F182" i="85"/>
  <c r="F187" i="85"/>
  <c r="F188" i="85"/>
  <c r="F189" i="85"/>
  <c r="F190" i="85"/>
  <c r="F195" i="85"/>
  <c r="F196" i="85"/>
  <c r="F197" i="85"/>
  <c r="F15" i="85"/>
  <c r="F16" i="85"/>
  <c r="F19" i="85"/>
  <c r="F20" i="85"/>
  <c r="F21" i="85"/>
  <c r="F26" i="85"/>
  <c r="F27" i="85"/>
  <c r="F28" i="85"/>
  <c r="F29" i="85"/>
  <c r="I30" i="85"/>
  <c r="F77" i="85"/>
  <c r="H77" i="85"/>
  <c r="F90" i="85"/>
  <c r="F91" i="85"/>
  <c r="F92" i="85" s="1"/>
  <c r="H92" i="85"/>
  <c r="F103" i="85"/>
  <c r="F104" i="85"/>
  <c r="F105" i="85" s="1"/>
  <c r="H105" i="85" s="1"/>
  <c r="F81" i="85"/>
  <c r="H81" i="85"/>
  <c r="F84" i="85"/>
  <c r="F85" i="85"/>
  <c r="F86" i="85"/>
  <c r="F95" i="85"/>
  <c r="H95" i="85" s="1"/>
  <c r="F97" i="85"/>
  <c r="F99" i="85" s="1"/>
  <c r="H99" i="85" s="1"/>
  <c r="F98" i="85"/>
  <c r="I99" i="85"/>
  <c r="C112" i="63" s="1"/>
  <c r="F206" i="85"/>
  <c r="H206" i="85" s="1"/>
  <c r="F208" i="85"/>
  <c r="H208" i="85" s="1"/>
  <c r="F228" i="85"/>
  <c r="F229" i="85" s="1"/>
  <c r="H229" i="85"/>
  <c r="F230" i="85"/>
  <c r="F231" i="85"/>
  <c r="H231" i="85" s="1"/>
  <c r="F262" i="85"/>
  <c r="F263" i="85"/>
  <c r="F264" i="85"/>
  <c r="F266" i="85"/>
  <c r="F267" i="85"/>
  <c r="H267" i="85" s="1"/>
  <c r="F270" i="85"/>
  <c r="H270" i="85" s="1"/>
  <c r="F272" i="85"/>
  <c r="H272" i="85" s="1"/>
  <c r="F273" i="85"/>
  <c r="H273" i="85" s="1"/>
  <c r="F279" i="85"/>
  <c r="F280" i="85"/>
  <c r="F281" i="85"/>
  <c r="F282" i="85"/>
  <c r="F284" i="85"/>
  <c r="F286" i="85" s="1"/>
  <c r="H286" i="85" s="1"/>
  <c r="F285" i="85"/>
  <c r="F289" i="85"/>
  <c r="F290" i="85"/>
  <c r="F295" i="85"/>
  <c r="F296" i="85"/>
  <c r="F298" i="85"/>
  <c r="F299" i="85" s="1"/>
  <c r="H299" i="85" s="1"/>
  <c r="F302" i="85"/>
  <c r="F303" i="85"/>
  <c r="F304" i="85" s="1"/>
  <c r="F307" i="85"/>
  <c r="F308" i="85"/>
  <c r="F309" i="85"/>
  <c r="F312" i="85"/>
  <c r="F313" i="85"/>
  <c r="F314" i="85"/>
  <c r="F315" i="85"/>
  <c r="F316" i="85"/>
  <c r="F319" i="85"/>
  <c r="F320" i="85"/>
  <c r="F321" i="85"/>
  <c r="F323" i="85" s="1"/>
  <c r="H323" i="85" s="1"/>
  <c r="F322" i="85"/>
  <c r="F324" i="85"/>
  <c r="F325" i="85" s="1"/>
  <c r="H325" i="85" s="1"/>
  <c r="F328" i="85"/>
  <c r="F329" i="85"/>
  <c r="F330" i="85"/>
  <c r="F331" i="85"/>
  <c r="F332" i="85"/>
  <c r="F335" i="85"/>
  <c r="F336" i="85"/>
  <c r="F339" i="85"/>
  <c r="H339" i="85" s="1"/>
  <c r="F343" i="85"/>
  <c r="F344" i="85"/>
  <c r="F345" i="85"/>
  <c r="F347" i="85"/>
  <c r="F348" i="85"/>
  <c r="F352" i="85"/>
  <c r="F353" i="85"/>
  <c r="H353" i="85" s="1"/>
  <c r="F354" i="85"/>
  <c r="F355" i="85" s="1"/>
  <c r="H355" i="85" s="1"/>
  <c r="F360" i="85"/>
  <c r="F361" i="85"/>
  <c r="F401" i="85"/>
  <c r="H401" i="85"/>
  <c r="F403" i="85"/>
  <c r="H403" i="85"/>
  <c r="F405" i="85"/>
  <c r="F406" i="85"/>
  <c r="H406" i="85" s="1"/>
  <c r="F411" i="85"/>
  <c r="F412" i="85" s="1"/>
  <c r="F417" i="85"/>
  <c r="F418" i="85"/>
  <c r="F421" i="85"/>
  <c r="H421" i="85" s="1"/>
  <c r="F419" i="85"/>
  <c r="F420" i="85"/>
  <c r="F427" i="85"/>
  <c r="F428" i="85" s="1"/>
  <c r="H428" i="85" s="1"/>
  <c r="F434" i="85"/>
  <c r="F435" i="85"/>
  <c r="F440" i="85"/>
  <c r="H440" i="85"/>
  <c r="F407" i="85"/>
  <c r="F408" i="85"/>
  <c r="F413" i="85"/>
  <c r="F414" i="85"/>
  <c r="H414" i="85" s="1"/>
  <c r="F422" i="85"/>
  <c r="F423" i="85"/>
  <c r="F429" i="85"/>
  <c r="F430" i="85"/>
  <c r="F436" i="85"/>
  <c r="F437" i="85" s="1"/>
  <c r="H437" i="85" s="1"/>
  <c r="F479" i="85"/>
  <c r="H479" i="85"/>
  <c r="F471" i="85"/>
  <c r="F472" i="85"/>
  <c r="F473" i="85"/>
  <c r="F475" i="85"/>
  <c r="F476" i="85"/>
  <c r="F482" i="85"/>
  <c r="F483" i="85" s="1"/>
  <c r="H483" i="85" s="1"/>
  <c r="F484" i="85"/>
  <c r="F485" i="85"/>
  <c r="F489" i="85"/>
  <c r="H489" i="85"/>
  <c r="F238" i="85"/>
  <c r="H238" i="85"/>
  <c r="F240" i="85"/>
  <c r="F241" i="85"/>
  <c r="F243" i="85"/>
  <c r="F244" i="85"/>
  <c r="H244" i="85" s="1"/>
  <c r="F247" i="85"/>
  <c r="F249" i="85" s="1"/>
  <c r="H249" i="85" s="1"/>
  <c r="F248" i="85"/>
  <c r="F251" i="85"/>
  <c r="H251" i="85" s="1"/>
  <c r="F253" i="85"/>
  <c r="F254" i="85"/>
  <c r="F257" i="85"/>
  <c r="H257" i="85" s="1"/>
  <c r="F395" i="85"/>
  <c r="H395" i="85" s="1"/>
  <c r="F397" i="85"/>
  <c r="H397" i="85" s="1"/>
  <c r="F448" i="85"/>
  <c r="F449" i="85" s="1"/>
  <c r="H449" i="85" s="1"/>
  <c r="F450" i="85"/>
  <c r="F451" i="85"/>
  <c r="H451" i="85" s="1"/>
  <c r="F495" i="85"/>
  <c r="F496" i="85"/>
  <c r="F497" i="85"/>
  <c r="F499" i="85"/>
  <c r="F500" i="85"/>
  <c r="H500" i="85" s="1"/>
  <c r="F503" i="85"/>
  <c r="F504" i="85" s="1"/>
  <c r="H504" i="85" s="1"/>
  <c r="F505" i="85"/>
  <c r="F506" i="85"/>
  <c r="F507" i="85" s="1"/>
  <c r="H507" i="85" s="1"/>
  <c r="I507" i="85"/>
  <c r="C125" i="63"/>
  <c r="F517" i="85"/>
  <c r="F518" i="85"/>
  <c r="F524" i="85"/>
  <c r="H524" i="85"/>
  <c r="F540" i="85"/>
  <c r="F541" i="85"/>
  <c r="F543" i="85"/>
  <c r="F544" i="85"/>
  <c r="H544" i="85" s="1"/>
  <c r="F549" i="85"/>
  <c r="H549" i="85" s="1"/>
  <c r="I549" i="85"/>
  <c r="C128" i="63" s="1"/>
  <c r="F44" i="86"/>
  <c r="F45" i="86" s="1"/>
  <c r="F46" i="86"/>
  <c r="F47" i="86"/>
  <c r="F48" i="86"/>
  <c r="F52" i="86"/>
  <c r="F53" i="86"/>
  <c r="F54" i="86"/>
  <c r="F55" i="86"/>
  <c r="F56" i="86"/>
  <c r="F58" i="86"/>
  <c r="F59" i="86"/>
  <c r="F60" i="86"/>
  <c r="F66" i="86"/>
  <c r="F67" i="86"/>
  <c r="F68" i="86"/>
  <c r="F69" i="86"/>
  <c r="F71" i="86"/>
  <c r="F72" i="86"/>
  <c r="F73" i="86"/>
  <c r="F34" i="86"/>
  <c r="F35" i="86" s="1"/>
  <c r="H35" i="86" s="1"/>
  <c r="I35" i="86"/>
  <c r="F36" i="86"/>
  <c r="F37" i="86" s="1"/>
  <c r="H37" i="86" s="1"/>
  <c r="F40" i="86"/>
  <c r="F112" i="86"/>
  <c r="F116" i="86" s="1"/>
  <c r="H116" i="86" s="1"/>
  <c r="F113" i="86"/>
  <c r="F114" i="86"/>
  <c r="F115" i="86"/>
  <c r="I116" i="86"/>
  <c r="F118" i="86"/>
  <c r="F120" i="86" s="1"/>
  <c r="H120" i="86" s="1"/>
  <c r="F119" i="86"/>
  <c r="F122" i="86"/>
  <c r="F123" i="86"/>
  <c r="F124" i="86"/>
  <c r="F125" i="86"/>
  <c r="F126" i="86"/>
  <c r="F129" i="86"/>
  <c r="F134" i="86" s="1"/>
  <c r="H134" i="86" s="1"/>
  <c r="F130" i="86"/>
  <c r="F131" i="86"/>
  <c r="F132" i="86"/>
  <c r="F133" i="86"/>
  <c r="F138" i="86"/>
  <c r="F139" i="86"/>
  <c r="F142" i="86"/>
  <c r="F143" i="86"/>
  <c r="F144" i="86"/>
  <c r="F145" i="86"/>
  <c r="F146" i="86"/>
  <c r="F148" i="86"/>
  <c r="F149" i="86"/>
  <c r="F150" i="86"/>
  <c r="F154" i="86"/>
  <c r="H154" i="86"/>
  <c r="F160" i="86"/>
  <c r="F161" i="86"/>
  <c r="F162" i="86"/>
  <c r="F165" i="86"/>
  <c r="F166" i="86"/>
  <c r="F167" i="86"/>
  <c r="F170" i="86"/>
  <c r="H170" i="86"/>
  <c r="F174" i="86"/>
  <c r="F175" i="86"/>
  <c r="F176" i="86"/>
  <c r="F179" i="86"/>
  <c r="F180" i="86"/>
  <c r="F181" i="86"/>
  <c r="F182" i="86"/>
  <c r="F187" i="86"/>
  <c r="F188" i="86"/>
  <c r="F189" i="86"/>
  <c r="F190" i="86"/>
  <c r="F195" i="86"/>
  <c r="F196" i="86"/>
  <c r="F197" i="86"/>
  <c r="F15" i="86"/>
  <c r="F16" i="86"/>
  <c r="F17" i="86" s="1"/>
  <c r="F19" i="86"/>
  <c r="F20" i="86"/>
  <c r="F21" i="86"/>
  <c r="F26" i="86"/>
  <c r="F27" i="86"/>
  <c r="F28" i="86"/>
  <c r="F29" i="86"/>
  <c r="F77" i="86"/>
  <c r="H77" i="86"/>
  <c r="F90" i="86"/>
  <c r="F91" i="86"/>
  <c r="F92" i="86" s="1"/>
  <c r="H92" i="86"/>
  <c r="F103" i="86"/>
  <c r="F104" i="86"/>
  <c r="F105" i="86" s="1"/>
  <c r="H105" i="86"/>
  <c r="I105" i="86"/>
  <c r="F81" i="86"/>
  <c r="H81" i="86" s="1"/>
  <c r="I81" i="86"/>
  <c r="F84" i="86"/>
  <c r="F85" i="86"/>
  <c r="F87" i="86" s="1"/>
  <c r="H87" i="86" s="1"/>
  <c r="F86" i="86"/>
  <c r="F95" i="86"/>
  <c r="H95" i="86" s="1"/>
  <c r="F97" i="86"/>
  <c r="F99" i="86" s="1"/>
  <c r="H99" i="86" s="1"/>
  <c r="F98" i="86"/>
  <c r="I99" i="86"/>
  <c r="C138" i="63" s="1"/>
  <c r="F206" i="86"/>
  <c r="H206" i="86" s="1"/>
  <c r="F208" i="86"/>
  <c r="H208" i="86" s="1"/>
  <c r="F228" i="86"/>
  <c r="F229" i="86" s="1"/>
  <c r="H229" i="86" s="1"/>
  <c r="I229" i="86"/>
  <c r="F230" i="86"/>
  <c r="F231" i="86" s="1"/>
  <c r="H231" i="86"/>
  <c r="F262" i="86"/>
  <c r="F263" i="86"/>
  <c r="F264" i="86"/>
  <c r="F266" i="86"/>
  <c r="F267" i="86" s="1"/>
  <c r="F270" i="86"/>
  <c r="H270" i="86" s="1"/>
  <c r="F272" i="86"/>
  <c r="H272" i="86" s="1"/>
  <c r="F273" i="86"/>
  <c r="H273" i="86" s="1"/>
  <c r="F279" i="86"/>
  <c r="F280" i="86"/>
  <c r="F281" i="86"/>
  <c r="F282" i="86"/>
  <c r="F284" i="86"/>
  <c r="F285" i="86"/>
  <c r="F289" i="86"/>
  <c r="F290" i="86"/>
  <c r="F295" i="86"/>
  <c r="F297" i="86" s="1"/>
  <c r="H297" i="86" s="1"/>
  <c r="F296" i="86"/>
  <c r="I297" i="86"/>
  <c r="F298" i="86"/>
  <c r="F299" i="86"/>
  <c r="F302" i="86"/>
  <c r="F303" i="86"/>
  <c r="F307" i="86"/>
  <c r="F308" i="86"/>
  <c r="F309" i="86"/>
  <c r="F312" i="86"/>
  <c r="F313" i="86"/>
  <c r="F314" i="86"/>
  <c r="F315" i="86"/>
  <c r="F316" i="86"/>
  <c r="F319" i="86"/>
  <c r="F320" i="86"/>
  <c r="F321" i="86"/>
  <c r="F322" i="86"/>
  <c r="F324" i="86"/>
  <c r="F325" i="86"/>
  <c r="H325" i="86" s="1"/>
  <c r="I325" i="86"/>
  <c r="F328" i="86"/>
  <c r="I333" i="86"/>
  <c r="F329" i="86"/>
  <c r="F330" i="86"/>
  <c r="F333" i="86"/>
  <c r="H333" i="86" s="1"/>
  <c r="F331" i="86"/>
  <c r="F332" i="86"/>
  <c r="F335" i="86"/>
  <c r="F336" i="86"/>
  <c r="F339" i="86"/>
  <c r="H339" i="86" s="1"/>
  <c r="F343" i="86"/>
  <c r="F344" i="86"/>
  <c r="F345" i="86"/>
  <c r="F347" i="86"/>
  <c r="F348" i="86"/>
  <c r="F352" i="86"/>
  <c r="F353" i="86"/>
  <c r="F354" i="86"/>
  <c r="F355" i="86"/>
  <c r="H355" i="86" s="1"/>
  <c r="I355" i="86"/>
  <c r="F360" i="86"/>
  <c r="F361" i="86"/>
  <c r="F362" i="86" s="1"/>
  <c r="H362" i="86"/>
  <c r="I362" i="86"/>
  <c r="F401" i="86"/>
  <c r="H401" i="86" s="1"/>
  <c r="I401" i="86"/>
  <c r="F403" i="86"/>
  <c r="H403" i="86"/>
  <c r="I403" i="86"/>
  <c r="F405" i="86"/>
  <c r="F406" i="86" s="1"/>
  <c r="I409" i="86"/>
  <c r="F411" i="86"/>
  <c r="F412" i="86"/>
  <c r="H412" i="86" s="1"/>
  <c r="I412" i="86"/>
  <c r="F417" i="86"/>
  <c r="F418" i="86"/>
  <c r="F419" i="86"/>
  <c r="F420" i="86"/>
  <c r="F427" i="86"/>
  <c r="F428" i="86"/>
  <c r="H428" i="86" s="1"/>
  <c r="F434" i="86"/>
  <c r="F435" i="86" s="1"/>
  <c r="F440" i="86"/>
  <c r="H440" i="86" s="1"/>
  <c r="F407" i="86"/>
  <c r="F408" i="86" s="1"/>
  <c r="F409" i="86" s="1"/>
  <c r="H409" i="86" s="1"/>
  <c r="F413" i="86"/>
  <c r="F414" i="86"/>
  <c r="H414" i="86" s="1"/>
  <c r="F422" i="86"/>
  <c r="F424" i="86" s="1"/>
  <c r="H424" i="86" s="1"/>
  <c r="F423" i="86"/>
  <c r="F429" i="86"/>
  <c r="F430" i="86"/>
  <c r="F436" i="86"/>
  <c r="F437" i="86" s="1"/>
  <c r="H437" i="86"/>
  <c r="F479" i="86"/>
  <c r="H479" i="86"/>
  <c r="F471" i="86"/>
  <c r="F472" i="86"/>
  <c r="F473" i="86"/>
  <c r="F475" i="86"/>
  <c r="F477" i="86" s="1"/>
  <c r="H477" i="86" s="1"/>
  <c r="F476" i="86"/>
  <c r="F482" i="86"/>
  <c r="F483" i="86" s="1"/>
  <c r="H483" i="86"/>
  <c r="I483" i="86"/>
  <c r="F484" i="86"/>
  <c r="F485" i="86"/>
  <c r="F489" i="86"/>
  <c r="H489" i="86" s="1"/>
  <c r="F238" i="86"/>
  <c r="H238" i="86" s="1"/>
  <c r="F240" i="86"/>
  <c r="F241" i="86"/>
  <c r="F242" i="86"/>
  <c r="H242" i="86" s="1"/>
  <c r="I242" i="86"/>
  <c r="F243" i="86"/>
  <c r="F244" i="86"/>
  <c r="H244" i="86" s="1"/>
  <c r="F247" i="86"/>
  <c r="F248" i="86"/>
  <c r="F251" i="86"/>
  <c r="H251" i="86" s="1"/>
  <c r="F253" i="86"/>
  <c r="F254" i="86"/>
  <c r="F257" i="86"/>
  <c r="H257" i="86" s="1"/>
  <c r="I257" i="86"/>
  <c r="C152" i="63" s="1"/>
  <c r="F395" i="86"/>
  <c r="H395" i="86" s="1"/>
  <c r="H398" i="86"/>
  <c r="F397" i="86"/>
  <c r="H397" i="86"/>
  <c r="I398" i="86"/>
  <c r="F448" i="86"/>
  <c r="F449" i="86" s="1"/>
  <c r="H449" i="86" s="1"/>
  <c r="I449" i="86"/>
  <c r="F450" i="86"/>
  <c r="F451" i="86" s="1"/>
  <c r="H451" i="86"/>
  <c r="F495" i="86"/>
  <c r="F496" i="86"/>
  <c r="F497" i="86"/>
  <c r="F499" i="86"/>
  <c r="F500" i="86" s="1"/>
  <c r="F503" i="86"/>
  <c r="F504" i="86" s="1"/>
  <c r="H504" i="86"/>
  <c r="F505" i="86"/>
  <c r="F506" i="86"/>
  <c r="I507" i="86"/>
  <c r="F517" i="86"/>
  <c r="F518" i="86" s="1"/>
  <c r="F524" i="86"/>
  <c r="H524" i="86" s="1"/>
  <c r="F540" i="86"/>
  <c r="F541" i="86"/>
  <c r="F543" i="86"/>
  <c r="F544" i="86" s="1"/>
  <c r="F549" i="86"/>
  <c r="H549" i="86" s="1"/>
  <c r="I549" i="86"/>
  <c r="F44" i="87"/>
  <c r="F45" i="87"/>
  <c r="F46" i="87"/>
  <c r="F47" i="87"/>
  <c r="F48" i="87"/>
  <c r="F52" i="87"/>
  <c r="F53" i="87"/>
  <c r="F54" i="87"/>
  <c r="F55" i="87"/>
  <c r="F56" i="87"/>
  <c r="F59" i="87"/>
  <c r="F60" i="87"/>
  <c r="F58" i="87"/>
  <c r="F61" i="87" s="1"/>
  <c r="F66" i="87"/>
  <c r="F67" i="87"/>
  <c r="F68" i="87"/>
  <c r="F69" i="87"/>
  <c r="F71" i="87"/>
  <c r="F74" i="87" s="1"/>
  <c r="H74" i="87" s="1"/>
  <c r="F72" i="87"/>
  <c r="F73" i="87"/>
  <c r="F34" i="87"/>
  <c r="F35" i="87"/>
  <c r="H35" i="87" s="1"/>
  <c r="I35" i="87"/>
  <c r="F36" i="87"/>
  <c r="F37" i="87"/>
  <c r="H37" i="87" s="1"/>
  <c r="I37" i="87"/>
  <c r="F40" i="87"/>
  <c r="F112" i="87"/>
  <c r="F113" i="87"/>
  <c r="F114" i="87"/>
  <c r="F115" i="87"/>
  <c r="F118" i="87"/>
  <c r="F119" i="87"/>
  <c r="F122" i="87"/>
  <c r="F123" i="87"/>
  <c r="F124" i="87"/>
  <c r="F125" i="87"/>
  <c r="F126" i="87"/>
  <c r="F129" i="87"/>
  <c r="F130" i="87"/>
  <c r="F131" i="87"/>
  <c r="F132" i="87"/>
  <c r="F133" i="87"/>
  <c r="F138" i="87"/>
  <c r="F139" i="87"/>
  <c r="F142" i="87"/>
  <c r="F143" i="87"/>
  <c r="F144" i="87"/>
  <c r="F145" i="87"/>
  <c r="F146" i="87"/>
  <c r="F148" i="87"/>
  <c r="F149" i="87"/>
  <c r="F150" i="87"/>
  <c r="F154" i="87"/>
  <c r="H154" i="87" s="1"/>
  <c r="F160" i="87"/>
  <c r="F161" i="87"/>
  <c r="F162" i="87"/>
  <c r="F165" i="87"/>
  <c r="F166" i="87"/>
  <c r="F167" i="87"/>
  <c r="F170" i="87"/>
  <c r="H170" i="87" s="1"/>
  <c r="F174" i="87"/>
  <c r="F175" i="87"/>
  <c r="F176" i="87"/>
  <c r="F177" i="87" s="1"/>
  <c r="H177" i="87" s="1"/>
  <c r="F179" i="87"/>
  <c r="F180" i="87"/>
  <c r="F181" i="87"/>
  <c r="F182" i="87"/>
  <c r="F187" i="87"/>
  <c r="F188" i="87"/>
  <c r="F189" i="87"/>
  <c r="F190" i="87"/>
  <c r="F195" i="87"/>
  <c r="F196" i="87"/>
  <c r="F197" i="87"/>
  <c r="F15" i="87"/>
  <c r="F16" i="87"/>
  <c r="F19" i="87"/>
  <c r="F20" i="87"/>
  <c r="F21" i="87"/>
  <c r="F26" i="87"/>
  <c r="F27" i="87"/>
  <c r="F28" i="87"/>
  <c r="F29" i="87"/>
  <c r="F77" i="87"/>
  <c r="H77" i="87"/>
  <c r="F90" i="87"/>
  <c r="F91" i="87"/>
  <c r="F103" i="87"/>
  <c r="F104" i="87"/>
  <c r="F81" i="87"/>
  <c r="H81" i="87"/>
  <c r="F84" i="87"/>
  <c r="F85" i="87"/>
  <c r="F86" i="87"/>
  <c r="F95" i="87"/>
  <c r="H95" i="87" s="1"/>
  <c r="F97" i="87"/>
  <c r="F98" i="87"/>
  <c r="F206" i="87"/>
  <c r="H206" i="87" s="1"/>
  <c r="I206" i="87"/>
  <c r="F208" i="87"/>
  <c r="H208" i="87"/>
  <c r="I208" i="87"/>
  <c r="F228" i="87"/>
  <c r="F229" i="87" s="1"/>
  <c r="H229" i="87" s="1"/>
  <c r="H232" i="87" s="1"/>
  <c r="F230" i="87"/>
  <c r="F231" i="87"/>
  <c r="H231" i="87" s="1"/>
  <c r="F262" i="87"/>
  <c r="F263" i="87"/>
  <c r="F264" i="87"/>
  <c r="F265" i="87"/>
  <c r="F266" i="87"/>
  <c r="F267" i="87"/>
  <c r="H267" i="87" s="1"/>
  <c r="F270" i="87"/>
  <c r="H270" i="87" s="1"/>
  <c r="F272" i="87"/>
  <c r="H272" i="87" s="1"/>
  <c r="F273" i="87"/>
  <c r="H273" i="87" s="1"/>
  <c r="F279" i="87"/>
  <c r="F280" i="87"/>
  <c r="F281" i="87"/>
  <c r="F282" i="87"/>
  <c r="F284" i="87"/>
  <c r="F285" i="87"/>
  <c r="F289" i="87"/>
  <c r="F291" i="87" s="1"/>
  <c r="F290" i="87"/>
  <c r="F295" i="87"/>
  <c r="F296" i="87"/>
  <c r="F297" i="87" s="1"/>
  <c r="F298" i="87"/>
  <c r="F299" i="87" s="1"/>
  <c r="F302" i="87"/>
  <c r="F303" i="87"/>
  <c r="F307" i="87"/>
  <c r="F308" i="87"/>
  <c r="F309" i="87"/>
  <c r="F312" i="87"/>
  <c r="F317" i="87"/>
  <c r="H317" i="87" s="1"/>
  <c r="F313" i="87"/>
  <c r="F314" i="87"/>
  <c r="F315" i="87"/>
  <c r="F316" i="87"/>
  <c r="F319" i="87"/>
  <c r="F320" i="87"/>
  <c r="F321" i="87"/>
  <c r="F322" i="87"/>
  <c r="F324" i="87"/>
  <c r="F325" i="87" s="1"/>
  <c r="H325" i="87"/>
  <c r="F328" i="87"/>
  <c r="F329" i="87"/>
  <c r="F330" i="87"/>
  <c r="F331" i="87"/>
  <c r="F332" i="87"/>
  <c r="F335" i="87"/>
  <c r="F336" i="87"/>
  <c r="F339" i="87"/>
  <c r="H339" i="87" s="1"/>
  <c r="F343" i="87"/>
  <c r="F344" i="87"/>
  <c r="F345" i="87"/>
  <c r="F347" i="87"/>
  <c r="F348" i="87"/>
  <c r="F349" i="87" s="1"/>
  <c r="H349" i="87"/>
  <c r="F352" i="87"/>
  <c r="F353" i="87"/>
  <c r="F354" i="87"/>
  <c r="F355" i="87"/>
  <c r="F360" i="87"/>
  <c r="F361" i="87"/>
  <c r="F362" i="87" s="1"/>
  <c r="H362" i="87"/>
  <c r="F401" i="87"/>
  <c r="H401" i="87"/>
  <c r="F403" i="87"/>
  <c r="H403" i="87"/>
  <c r="F405" i="87"/>
  <c r="F406" i="87"/>
  <c r="H406" i="87" s="1"/>
  <c r="F411" i="87"/>
  <c r="F412" i="87" s="1"/>
  <c r="F417" i="87"/>
  <c r="F421" i="87" s="1"/>
  <c r="H421" i="87" s="1"/>
  <c r="F418" i="87"/>
  <c r="F419" i="87"/>
  <c r="F420" i="87"/>
  <c r="F427" i="87"/>
  <c r="F428" i="87" s="1"/>
  <c r="F434" i="87"/>
  <c r="F435" i="87" s="1"/>
  <c r="F440" i="87"/>
  <c r="H440" i="87" s="1"/>
  <c r="F407" i="87"/>
  <c r="F408" i="87" s="1"/>
  <c r="H408" i="87"/>
  <c r="F413" i="87"/>
  <c r="F414" i="87"/>
  <c r="H414" i="87" s="1"/>
  <c r="F422" i="87"/>
  <c r="F423" i="87"/>
  <c r="F429" i="87"/>
  <c r="F430" i="87"/>
  <c r="F436" i="87"/>
  <c r="F437" i="87" s="1"/>
  <c r="H437" i="87"/>
  <c r="F479" i="87"/>
  <c r="H479" i="87"/>
  <c r="F471" i="87"/>
  <c r="F472" i="87"/>
  <c r="F473" i="87"/>
  <c r="F475" i="87"/>
  <c r="F476" i="87"/>
  <c r="F477" i="87"/>
  <c r="H477" i="87" s="1"/>
  <c r="F482" i="87"/>
  <c r="F483" i="87" s="1"/>
  <c r="H483" i="87"/>
  <c r="F484" i="87"/>
  <c r="F485" i="87"/>
  <c r="F489" i="87"/>
  <c r="H489" i="87"/>
  <c r="F238" i="87"/>
  <c r="H238" i="87"/>
  <c r="F240" i="87"/>
  <c r="F241" i="87"/>
  <c r="F243" i="87"/>
  <c r="F244" i="87"/>
  <c r="F247" i="87"/>
  <c r="F248" i="87"/>
  <c r="F251" i="87"/>
  <c r="H251" i="87"/>
  <c r="F253" i="87"/>
  <c r="F254" i="87"/>
  <c r="F257" i="87"/>
  <c r="H257" i="87"/>
  <c r="I257" i="87"/>
  <c r="C178" i="63"/>
  <c r="F395" i="87"/>
  <c r="H395" i="87"/>
  <c r="F397" i="87"/>
  <c r="H397" i="87"/>
  <c r="F448" i="87"/>
  <c r="F449" i="87"/>
  <c r="H449" i="87" s="1"/>
  <c r="F450" i="87"/>
  <c r="F451" i="87" s="1"/>
  <c r="H451" i="87"/>
  <c r="F495" i="87"/>
  <c r="F496" i="87"/>
  <c r="F497" i="87"/>
  <c r="F499" i="87"/>
  <c r="F500" i="87" s="1"/>
  <c r="H500" i="87" s="1"/>
  <c r="F503" i="87"/>
  <c r="F504" i="87"/>
  <c r="H504" i="87" s="1"/>
  <c r="H508" i="87"/>
  <c r="F505" i="87"/>
  <c r="F506" i="87"/>
  <c r="F507" i="87" s="1"/>
  <c r="H507" i="87"/>
  <c r="I507" i="87"/>
  <c r="C177" i="63"/>
  <c r="F517" i="87"/>
  <c r="F518" i="87"/>
  <c r="F524" i="87"/>
  <c r="H524" i="87"/>
  <c r="F540" i="87"/>
  <c r="F541" i="87"/>
  <c r="F542" i="87" s="1"/>
  <c r="F543" i="87"/>
  <c r="F544" i="87" s="1"/>
  <c r="H544" i="87" s="1"/>
  <c r="F549" i="87"/>
  <c r="H549" i="87"/>
  <c r="F44" i="88"/>
  <c r="F45" i="88"/>
  <c r="H45" i="88" s="1"/>
  <c r="I45" i="88"/>
  <c r="F46" i="88"/>
  <c r="F47" i="88"/>
  <c r="F48" i="88"/>
  <c r="F52" i="88"/>
  <c r="F53" i="88"/>
  <c r="F54" i="88"/>
  <c r="F55" i="88"/>
  <c r="F56" i="88"/>
  <c r="F58" i="88"/>
  <c r="F59" i="88"/>
  <c r="F60" i="88"/>
  <c r="F66" i="88"/>
  <c r="F67" i="88"/>
  <c r="F70" i="88"/>
  <c r="H70" i="88" s="1"/>
  <c r="F68" i="88"/>
  <c r="F69" i="88"/>
  <c r="F71" i="88"/>
  <c r="F72" i="88"/>
  <c r="F73" i="88"/>
  <c r="F34" i="88"/>
  <c r="F35" i="88"/>
  <c r="H35" i="88" s="1"/>
  <c r="F36" i="88"/>
  <c r="F37" i="88" s="1"/>
  <c r="H37" i="88" s="1"/>
  <c r="I37" i="88"/>
  <c r="F40" i="88"/>
  <c r="F112" i="88"/>
  <c r="F113" i="88"/>
  <c r="F114" i="88"/>
  <c r="F115" i="88"/>
  <c r="F118" i="88"/>
  <c r="F119" i="88"/>
  <c r="F120" i="88" s="1"/>
  <c r="H120" i="88"/>
  <c r="I120" i="88"/>
  <c r="F122" i="88"/>
  <c r="F123" i="88"/>
  <c r="F124" i="88"/>
  <c r="F125" i="88"/>
  <c r="F126" i="88"/>
  <c r="F129" i="88"/>
  <c r="F130" i="88"/>
  <c r="F131" i="88"/>
  <c r="F132" i="88"/>
  <c r="F133" i="88"/>
  <c r="F138" i="88"/>
  <c r="F139" i="88"/>
  <c r="F142" i="88"/>
  <c r="F147" i="88" s="1"/>
  <c r="H147" i="88" s="1"/>
  <c r="I147" i="88"/>
  <c r="F143" i="88"/>
  <c r="F144" i="88"/>
  <c r="F145" i="88"/>
  <c r="F146" i="88"/>
  <c r="F148" i="88"/>
  <c r="F149" i="88"/>
  <c r="F150" i="88"/>
  <c r="F154" i="88"/>
  <c r="H154" i="88"/>
  <c r="I154" i="88"/>
  <c r="F160" i="88"/>
  <c r="I163" i="88"/>
  <c r="F161" i="88"/>
  <c r="F162" i="88"/>
  <c r="F165" i="88"/>
  <c r="F166" i="88"/>
  <c r="F167" i="88"/>
  <c r="F170" i="88"/>
  <c r="H170" i="88"/>
  <c r="I170" i="88"/>
  <c r="F174" i="88"/>
  <c r="F175" i="88"/>
  <c r="F176" i="88"/>
  <c r="F179" i="88"/>
  <c r="F180" i="88"/>
  <c r="F181" i="88"/>
  <c r="F182" i="88"/>
  <c r="F187" i="88"/>
  <c r="F188" i="88"/>
  <c r="F189" i="88"/>
  <c r="F190" i="88"/>
  <c r="F195" i="88"/>
  <c r="F196" i="88"/>
  <c r="F197" i="88"/>
  <c r="F15" i="88"/>
  <c r="F16" i="88"/>
  <c r="F17" i="88"/>
  <c r="F19" i="88"/>
  <c r="F20" i="88"/>
  <c r="F21" i="88"/>
  <c r="F26" i="88"/>
  <c r="F27" i="88"/>
  <c r="F28" i="88"/>
  <c r="F29" i="88"/>
  <c r="F77" i="88"/>
  <c r="H77" i="88" s="1"/>
  <c r="I77" i="88"/>
  <c r="F90" i="88"/>
  <c r="F91" i="88"/>
  <c r="F103" i="88"/>
  <c r="F104" i="88"/>
  <c r="I105" i="88"/>
  <c r="F81" i="88"/>
  <c r="H81" i="88" s="1"/>
  <c r="I81" i="88"/>
  <c r="F84" i="88"/>
  <c r="F85" i="88"/>
  <c r="F87" i="88" s="1"/>
  <c r="H87" i="88" s="1"/>
  <c r="F86" i="88"/>
  <c r="I87" i="88"/>
  <c r="F95" i="88"/>
  <c r="H95" i="88"/>
  <c r="F97" i="88"/>
  <c r="F98" i="88"/>
  <c r="I99" i="88"/>
  <c r="C190" i="63"/>
  <c r="F206" i="88"/>
  <c r="H206" i="88"/>
  <c r="I206" i="88"/>
  <c r="F208" i="88"/>
  <c r="H208" i="88" s="1"/>
  <c r="I208" i="88"/>
  <c r="F228" i="88"/>
  <c r="F229" i="88"/>
  <c r="H229" i="88" s="1"/>
  <c r="I229" i="88"/>
  <c r="F230" i="88"/>
  <c r="F231" i="88"/>
  <c r="H231" i="88" s="1"/>
  <c r="I231" i="88"/>
  <c r="F262" i="88"/>
  <c r="F263" i="88"/>
  <c r="F264" i="88"/>
  <c r="F266" i="88"/>
  <c r="F267" i="88" s="1"/>
  <c r="H267" i="88"/>
  <c r="I267" i="88"/>
  <c r="F270" i="88"/>
  <c r="H270" i="88" s="1"/>
  <c r="I270" i="88"/>
  <c r="F272" i="88"/>
  <c r="H272" i="88"/>
  <c r="I272" i="88"/>
  <c r="F273" i="88"/>
  <c r="H273" i="88" s="1"/>
  <c r="I273" i="88"/>
  <c r="F279" i="88"/>
  <c r="F280" i="88"/>
  <c r="F281" i="88"/>
  <c r="F282" i="88"/>
  <c r="F284" i="88"/>
  <c r="F285" i="88"/>
  <c r="F289" i="88"/>
  <c r="F290" i="88"/>
  <c r="F295" i="88"/>
  <c r="F296" i="88"/>
  <c r="I297" i="88"/>
  <c r="F298" i="88"/>
  <c r="F299" i="88" s="1"/>
  <c r="H299" i="88"/>
  <c r="I299" i="88"/>
  <c r="F302" i="88"/>
  <c r="F303" i="88"/>
  <c r="F307" i="88"/>
  <c r="F308" i="88"/>
  <c r="F309" i="88"/>
  <c r="F312" i="88"/>
  <c r="F313" i="88"/>
  <c r="F314" i="88"/>
  <c r="F315" i="88"/>
  <c r="F316" i="88"/>
  <c r="F319" i="88"/>
  <c r="F320" i="88"/>
  <c r="F321" i="88"/>
  <c r="F322" i="88"/>
  <c r="F324" i="88"/>
  <c r="F325" i="88" s="1"/>
  <c r="H325" i="88" s="1"/>
  <c r="I325" i="88"/>
  <c r="F328" i="88"/>
  <c r="F329" i="88"/>
  <c r="F330" i="88"/>
  <c r="I333" i="88"/>
  <c r="F331" i="88"/>
  <c r="F332" i="88"/>
  <c r="F335" i="88"/>
  <c r="F336" i="88"/>
  <c r="F339" i="88"/>
  <c r="H339" i="88" s="1"/>
  <c r="F343" i="88"/>
  <c r="F344" i="88"/>
  <c r="F346" i="88"/>
  <c r="H346" i="88" s="1"/>
  <c r="I346" i="88"/>
  <c r="F345" i="88"/>
  <c r="F347" i="88"/>
  <c r="F348" i="88"/>
  <c r="F349" i="88"/>
  <c r="H349" i="88" s="1"/>
  <c r="I349" i="88"/>
  <c r="F352" i="88"/>
  <c r="F353" i="88"/>
  <c r="H353" i="88" s="1"/>
  <c r="I353" i="88"/>
  <c r="F354" i="88"/>
  <c r="F355" i="88"/>
  <c r="H355" i="88" s="1"/>
  <c r="I355" i="88"/>
  <c r="F360" i="88"/>
  <c r="F361" i="88"/>
  <c r="F362" i="88" s="1"/>
  <c r="H362" i="88" s="1"/>
  <c r="I362" i="88"/>
  <c r="F401" i="88"/>
  <c r="H401" i="88" s="1"/>
  <c r="F403" i="88"/>
  <c r="H403" i="88" s="1"/>
  <c r="F405" i="88"/>
  <c r="F406" i="88"/>
  <c r="F411" i="88"/>
  <c r="F412" i="88"/>
  <c r="H412" i="88"/>
  <c r="I412" i="88"/>
  <c r="F417" i="88"/>
  <c r="F418" i="88"/>
  <c r="F419" i="88"/>
  <c r="F420" i="88"/>
  <c r="F427" i="88"/>
  <c r="F428" i="88"/>
  <c r="F434" i="88"/>
  <c r="F435" i="88"/>
  <c r="F440" i="88"/>
  <c r="H440" i="88"/>
  <c r="F407" i="88"/>
  <c r="F408" i="88"/>
  <c r="H408" i="88" s="1"/>
  <c r="I408" i="88"/>
  <c r="F413" i="88"/>
  <c r="F414" i="88"/>
  <c r="H414" i="88" s="1"/>
  <c r="I414" i="88"/>
  <c r="F422" i="88"/>
  <c r="F424" i="88" s="1"/>
  <c r="H424" i="88" s="1"/>
  <c r="F423" i="88"/>
  <c r="I424" i="88"/>
  <c r="F429" i="88"/>
  <c r="F430" i="88"/>
  <c r="F436" i="88"/>
  <c r="F437" i="88"/>
  <c r="H437" i="88"/>
  <c r="I437" i="88"/>
  <c r="F479" i="88"/>
  <c r="H479" i="88"/>
  <c r="F471" i="88"/>
  <c r="F474" i="88" s="1"/>
  <c r="H474" i="88" s="1"/>
  <c r="F472" i="88"/>
  <c r="I474" i="88"/>
  <c r="F473" i="88"/>
  <c r="F475" i="88"/>
  <c r="F476" i="88"/>
  <c r="F477" i="88"/>
  <c r="H477" i="88" s="1"/>
  <c r="I477" i="88"/>
  <c r="F482" i="88"/>
  <c r="F483" i="88"/>
  <c r="H483" i="88" s="1"/>
  <c r="I483" i="88"/>
  <c r="F484" i="88"/>
  <c r="F485" i="88"/>
  <c r="F489" i="88"/>
  <c r="H489" i="88"/>
  <c r="F238" i="88"/>
  <c r="H238" i="88"/>
  <c r="F240" i="88"/>
  <c r="F241" i="88"/>
  <c r="F243" i="88"/>
  <c r="F244" i="88"/>
  <c r="H244" i="88" s="1"/>
  <c r="I244" i="88"/>
  <c r="F247" i="88"/>
  <c r="F248" i="88"/>
  <c r="F251" i="88"/>
  <c r="H251" i="88"/>
  <c r="I251" i="88"/>
  <c r="F253" i="88"/>
  <c r="F254" i="88"/>
  <c r="F257" i="88"/>
  <c r="H257" i="88"/>
  <c r="I257" i="88"/>
  <c r="C204" i="63" s="1"/>
  <c r="F395" i="88"/>
  <c r="H395" i="88"/>
  <c r="F397" i="88"/>
  <c r="H397" i="88" s="1"/>
  <c r="I397" i="88"/>
  <c r="F448" i="88"/>
  <c r="F449" i="88"/>
  <c r="H449" i="88" s="1"/>
  <c r="I449" i="88"/>
  <c r="F450" i="88"/>
  <c r="F451" i="88"/>
  <c r="H451" i="88" s="1"/>
  <c r="I451" i="88"/>
  <c r="F495" i="88"/>
  <c r="F496" i="88"/>
  <c r="F497" i="88"/>
  <c r="F499" i="88"/>
  <c r="F500" i="88"/>
  <c r="F503" i="88"/>
  <c r="F504" i="88" s="1"/>
  <c r="H504" i="88" s="1"/>
  <c r="I504" i="88"/>
  <c r="F505" i="88"/>
  <c r="F506" i="88"/>
  <c r="F517" i="88"/>
  <c r="F518" i="88"/>
  <c r="H518" i="88"/>
  <c r="I518" i="88"/>
  <c r="C202" i="63"/>
  <c r="F524" i="88"/>
  <c r="H524" i="88"/>
  <c r="I524" i="88"/>
  <c r="F540" i="88"/>
  <c r="F541" i="88"/>
  <c r="F542" i="88"/>
  <c r="F545" i="88" s="1"/>
  <c r="H545" i="88" s="1"/>
  <c r="F543" i="88"/>
  <c r="F544" i="88"/>
  <c r="F549" i="88"/>
  <c r="H549" i="88"/>
  <c r="I549" i="88"/>
  <c r="C206" i="63"/>
  <c r="F44" i="89"/>
  <c r="F45" i="89"/>
  <c r="H45" i="89"/>
  <c r="I45" i="89"/>
  <c r="F46" i="89"/>
  <c r="I49" i="89"/>
  <c r="F47" i="89"/>
  <c r="F48" i="89"/>
  <c r="F49" i="89" s="1"/>
  <c r="H49" i="89" s="1"/>
  <c r="F52" i="89"/>
  <c r="F57" i="89" s="1"/>
  <c r="H57" i="89" s="1"/>
  <c r="F53" i="89"/>
  <c r="I57" i="89"/>
  <c r="F54" i="89"/>
  <c r="F55" i="89"/>
  <c r="F56" i="89"/>
  <c r="F58" i="89"/>
  <c r="F61" i="89" s="1"/>
  <c r="H61" i="89" s="1"/>
  <c r="F59" i="89"/>
  <c r="F60" i="89"/>
  <c r="F66" i="89"/>
  <c r="F67" i="89"/>
  <c r="F68" i="89"/>
  <c r="F69" i="89"/>
  <c r="F71" i="89"/>
  <c r="F74" i="89" s="1"/>
  <c r="H74" i="89" s="1"/>
  <c r="F72" i="89"/>
  <c r="F73" i="89"/>
  <c r="F34" i="89"/>
  <c r="F35" i="89"/>
  <c r="F36" i="89"/>
  <c r="F37" i="89"/>
  <c r="F40" i="89"/>
  <c r="F112" i="89"/>
  <c r="F113" i="89"/>
  <c r="F114" i="89"/>
  <c r="F115" i="89"/>
  <c r="F118" i="89"/>
  <c r="F119" i="89"/>
  <c r="F122" i="89"/>
  <c r="F123" i="89"/>
  <c r="F124" i="89"/>
  <c r="F125" i="89"/>
  <c r="F126" i="89"/>
  <c r="F129" i="89"/>
  <c r="F130" i="89"/>
  <c r="F131" i="89"/>
  <c r="F132" i="89"/>
  <c r="F133" i="89"/>
  <c r="F138" i="89"/>
  <c r="F139" i="89"/>
  <c r="F142" i="89"/>
  <c r="F143" i="89"/>
  <c r="F144" i="89"/>
  <c r="F145" i="89"/>
  <c r="F146" i="89"/>
  <c r="F148" i="89"/>
  <c r="F149" i="89"/>
  <c r="F150" i="89"/>
  <c r="F151" i="89"/>
  <c r="H151" i="89" s="1"/>
  <c r="I151" i="89"/>
  <c r="F154" i="89"/>
  <c r="H154" i="89"/>
  <c r="F160" i="89"/>
  <c r="F161" i="89"/>
  <c r="F162" i="89"/>
  <c r="F165" i="89"/>
  <c r="F166" i="89"/>
  <c r="F167" i="89"/>
  <c r="F170" i="89"/>
  <c r="H170" i="89"/>
  <c r="I170" i="89"/>
  <c r="F174" i="89"/>
  <c r="F177" i="89"/>
  <c r="H177" i="89"/>
  <c r="F175" i="89"/>
  <c r="F176" i="89"/>
  <c r="F179" i="89"/>
  <c r="F180" i="89"/>
  <c r="F181" i="89"/>
  <c r="F182" i="89"/>
  <c r="F187" i="89"/>
  <c r="F188" i="89"/>
  <c r="F189" i="89"/>
  <c r="F190" i="89"/>
  <c r="F195" i="89"/>
  <c r="F196" i="89"/>
  <c r="F197" i="89"/>
  <c r="F15" i="89"/>
  <c r="F16" i="89"/>
  <c r="F19" i="89"/>
  <c r="F20" i="89"/>
  <c r="F21" i="89"/>
  <c r="F26" i="89"/>
  <c r="F27" i="89"/>
  <c r="F28" i="89"/>
  <c r="F29" i="89"/>
  <c r="F77" i="89"/>
  <c r="H77" i="89"/>
  <c r="F90" i="89"/>
  <c r="F91" i="89"/>
  <c r="F103" i="89"/>
  <c r="F104" i="89"/>
  <c r="F81" i="89"/>
  <c r="H81" i="89"/>
  <c r="F84" i="89"/>
  <c r="F85" i="89"/>
  <c r="F86" i="89"/>
  <c r="F95" i="89"/>
  <c r="H95" i="89"/>
  <c r="F97" i="89"/>
  <c r="F98" i="89"/>
  <c r="F206" i="89"/>
  <c r="H206" i="89"/>
  <c r="I206" i="89"/>
  <c r="F208" i="89"/>
  <c r="H208" i="89"/>
  <c r="I208" i="89"/>
  <c r="F228" i="89"/>
  <c r="F229" i="89" s="1"/>
  <c r="H229" i="89" s="1"/>
  <c r="I229" i="89"/>
  <c r="F230" i="89"/>
  <c r="F231" i="89" s="1"/>
  <c r="H231" i="89" s="1"/>
  <c r="F262" i="89"/>
  <c r="F265" i="89"/>
  <c r="H265" i="89" s="1"/>
  <c r="F263" i="89"/>
  <c r="F264" i="89"/>
  <c r="F266" i="89"/>
  <c r="F267" i="89" s="1"/>
  <c r="H267" i="89" s="1"/>
  <c r="F270" i="89"/>
  <c r="H270" i="89"/>
  <c r="F272" i="89"/>
  <c r="H272" i="89"/>
  <c r="F273" i="89"/>
  <c r="H273" i="89"/>
  <c r="F279" i="89"/>
  <c r="F280" i="89"/>
  <c r="F281" i="89"/>
  <c r="F282" i="89"/>
  <c r="F284" i="89"/>
  <c r="F285" i="89"/>
  <c r="F289" i="89"/>
  <c r="F291" i="89" s="1"/>
  <c r="F290" i="89"/>
  <c r="F295" i="89"/>
  <c r="F296" i="89"/>
  <c r="F297" i="89"/>
  <c r="F298" i="89"/>
  <c r="F299" i="89"/>
  <c r="F302" i="89"/>
  <c r="F303" i="89"/>
  <c r="F307" i="89"/>
  <c r="F308" i="89"/>
  <c r="F309" i="89"/>
  <c r="F312" i="89"/>
  <c r="F317" i="89" s="1"/>
  <c r="H317" i="89" s="1"/>
  <c r="F313" i="89"/>
  <c r="F314" i="89"/>
  <c r="F315" i="89"/>
  <c r="F316" i="89"/>
  <c r="F319" i="89"/>
  <c r="F320" i="89"/>
  <c r="F321" i="89"/>
  <c r="F322" i="89"/>
  <c r="F324" i="89"/>
  <c r="F325" i="89"/>
  <c r="H325" i="89" s="1"/>
  <c r="F328" i="89"/>
  <c r="F329" i="89"/>
  <c r="F330" i="89"/>
  <c r="F331" i="89"/>
  <c r="F332" i="89"/>
  <c r="F335" i="89"/>
  <c r="F336" i="89"/>
  <c r="F339" i="89"/>
  <c r="H339" i="89"/>
  <c r="F343" i="89"/>
  <c r="F344" i="89"/>
  <c r="F345" i="89"/>
  <c r="F347" i="89"/>
  <c r="F348" i="89"/>
  <c r="F349" i="89"/>
  <c r="H349" i="89" s="1"/>
  <c r="F352" i="89"/>
  <c r="F353" i="89"/>
  <c r="F354" i="89"/>
  <c r="F355" i="89" s="1"/>
  <c r="F360" i="89"/>
  <c r="F361" i="89"/>
  <c r="F362" i="89"/>
  <c r="H362" i="89" s="1"/>
  <c r="F401" i="89"/>
  <c r="H401" i="89"/>
  <c r="F403" i="89"/>
  <c r="H403" i="89" s="1"/>
  <c r="F405" i="89"/>
  <c r="F406" i="89"/>
  <c r="H406" i="89"/>
  <c r="F411" i="89"/>
  <c r="F412" i="89"/>
  <c r="F417" i="89"/>
  <c r="F418" i="89"/>
  <c r="F419" i="89"/>
  <c r="F420" i="89"/>
  <c r="F421" i="89" s="1"/>
  <c r="H421" i="89" s="1"/>
  <c r="F427" i="89"/>
  <c r="F428" i="89"/>
  <c r="H428" i="89"/>
  <c r="F434" i="89"/>
  <c r="F435" i="89" s="1"/>
  <c r="F440" i="89"/>
  <c r="H440" i="89"/>
  <c r="F407" i="89"/>
  <c r="F408" i="89" s="1"/>
  <c r="F413" i="89"/>
  <c r="F414" i="89"/>
  <c r="H414" i="89"/>
  <c r="F422" i="89"/>
  <c r="F423" i="89"/>
  <c r="F429" i="89"/>
  <c r="F430" i="89"/>
  <c r="F436" i="89"/>
  <c r="F437" i="89"/>
  <c r="H437" i="89"/>
  <c r="F479" i="89"/>
  <c r="H479" i="89" s="1"/>
  <c r="F471" i="89"/>
  <c r="F472" i="89"/>
  <c r="F473" i="89"/>
  <c r="F475" i="89"/>
  <c r="F476" i="89"/>
  <c r="F482" i="89"/>
  <c r="F483" i="89"/>
  <c r="H483" i="89" s="1"/>
  <c r="F484" i="89"/>
  <c r="F485" i="89"/>
  <c r="F486" i="89"/>
  <c r="H486" i="89" s="1"/>
  <c r="F489" i="89"/>
  <c r="H489" i="89"/>
  <c r="F238" i="89"/>
  <c r="H238" i="89" s="1"/>
  <c r="F240" i="89"/>
  <c r="F241" i="89"/>
  <c r="F243" i="89"/>
  <c r="F244" i="89" s="1"/>
  <c r="F247" i="89"/>
  <c r="F248" i="89"/>
  <c r="F249" i="89"/>
  <c r="H249" i="89" s="1"/>
  <c r="F251" i="89"/>
  <c r="H251" i="89"/>
  <c r="F253" i="89"/>
  <c r="F254" i="89"/>
  <c r="F257" i="89"/>
  <c r="H257" i="89"/>
  <c r="F395" i="89"/>
  <c r="H395" i="89" s="1"/>
  <c r="F397" i="89"/>
  <c r="H397" i="89"/>
  <c r="F448" i="89"/>
  <c r="F449" i="89" s="1"/>
  <c r="H449" i="89" s="1"/>
  <c r="F450" i="89"/>
  <c r="F451" i="89"/>
  <c r="H451" i="89" s="1"/>
  <c r="F495" i="89"/>
  <c r="F496" i="89"/>
  <c r="F497" i="89"/>
  <c r="F499" i="89"/>
  <c r="F500" i="89"/>
  <c r="H500" i="89"/>
  <c r="F503" i="89"/>
  <c r="F504" i="89" s="1"/>
  <c r="H504" i="89" s="1"/>
  <c r="F505" i="89"/>
  <c r="F506" i="89"/>
  <c r="I507" i="89"/>
  <c r="C229" i="63"/>
  <c r="F517" i="89"/>
  <c r="F518" i="89"/>
  <c r="F524" i="89"/>
  <c r="H524" i="89"/>
  <c r="F540" i="89"/>
  <c r="F541" i="89"/>
  <c r="F543" i="89"/>
  <c r="F544" i="89"/>
  <c r="F549" i="89"/>
  <c r="H549" i="89"/>
  <c r="I549" i="89"/>
  <c r="C232" i="63"/>
  <c r="F44" i="81"/>
  <c r="F45" i="81"/>
  <c r="F46" i="81"/>
  <c r="F47" i="81"/>
  <c r="F48" i="81"/>
  <c r="F52" i="81"/>
  <c r="F57" i="81" s="1"/>
  <c r="F53" i="81"/>
  <c r="F54" i="81"/>
  <c r="F55" i="81"/>
  <c r="F56" i="81"/>
  <c r="F58" i="81"/>
  <c r="F59" i="81"/>
  <c r="F60" i="81"/>
  <c r="F61" i="81" s="1"/>
  <c r="H61" i="81" s="1"/>
  <c r="F66" i="81"/>
  <c r="F67" i="81"/>
  <c r="F68" i="81"/>
  <c r="F69" i="81"/>
  <c r="F71" i="81"/>
  <c r="F72" i="81"/>
  <c r="F73" i="81"/>
  <c r="F74" i="81" s="1"/>
  <c r="H74" i="81" s="1"/>
  <c r="C5" i="53" s="1"/>
  <c r="F34" i="81"/>
  <c r="F35" i="81" s="1"/>
  <c r="F36" i="81"/>
  <c r="F37" i="81"/>
  <c r="H37" i="81"/>
  <c r="F40" i="81"/>
  <c r="F112" i="81"/>
  <c r="F113" i="81"/>
  <c r="F114" i="81"/>
  <c r="F115" i="81"/>
  <c r="F118" i="81"/>
  <c r="F119" i="81"/>
  <c r="F122" i="81"/>
  <c r="F123" i="81"/>
  <c r="F124" i="81"/>
  <c r="F125" i="81"/>
  <c r="F126" i="81"/>
  <c r="F129" i="81"/>
  <c r="F130" i="81"/>
  <c r="F131" i="81"/>
  <c r="F132" i="81"/>
  <c r="F133" i="81"/>
  <c r="F138" i="81"/>
  <c r="F139" i="81"/>
  <c r="F142" i="81"/>
  <c r="F143" i="81"/>
  <c r="F144" i="81"/>
  <c r="F145" i="81"/>
  <c r="F146" i="81"/>
  <c r="F148" i="81"/>
  <c r="F149" i="81"/>
  <c r="F150" i="81"/>
  <c r="F151" i="81"/>
  <c r="H151" i="81" s="1"/>
  <c r="F154" i="81"/>
  <c r="H154" i="81"/>
  <c r="F160" i="81"/>
  <c r="F161" i="81"/>
  <c r="F162" i="81"/>
  <c r="F165" i="81"/>
  <c r="F166" i="81"/>
  <c r="F167" i="81"/>
  <c r="F170" i="81"/>
  <c r="H170" i="81"/>
  <c r="F174" i="81"/>
  <c r="F177" i="81" s="1"/>
  <c r="H177" i="81" s="1"/>
  <c r="I177" i="81"/>
  <c r="F175" i="81"/>
  <c r="F176" i="81"/>
  <c r="F179" i="81"/>
  <c r="F180" i="81"/>
  <c r="F181" i="81"/>
  <c r="F182" i="81"/>
  <c r="F187" i="81"/>
  <c r="F188" i="81"/>
  <c r="F189" i="81"/>
  <c r="F190" i="81"/>
  <c r="F195" i="81"/>
  <c r="F196" i="81"/>
  <c r="F197" i="81"/>
  <c r="F15" i="81"/>
  <c r="F16" i="81"/>
  <c r="F19" i="81"/>
  <c r="F20" i="81"/>
  <c r="F21" i="81"/>
  <c r="F26" i="81"/>
  <c r="F27" i="81"/>
  <c r="F28" i="81"/>
  <c r="F29" i="81"/>
  <c r="F77" i="81"/>
  <c r="H77" i="81"/>
  <c r="F90" i="81"/>
  <c r="F91" i="81"/>
  <c r="F103" i="81"/>
  <c r="F104" i="81"/>
  <c r="F81" i="81"/>
  <c r="H81" i="81"/>
  <c r="F84" i="81"/>
  <c r="F85" i="81"/>
  <c r="F86" i="81"/>
  <c r="F95" i="81"/>
  <c r="H95" i="81" s="1"/>
  <c r="F97" i="81"/>
  <c r="F98" i="81"/>
  <c r="F206" i="81"/>
  <c r="H206" i="81" s="1"/>
  <c r="I209" i="81"/>
  <c r="F208" i="81"/>
  <c r="H208" i="81"/>
  <c r="I208" i="81"/>
  <c r="F228" i="81"/>
  <c r="F229" i="81"/>
  <c r="H229" i="81"/>
  <c r="F230" i="81"/>
  <c r="F231" i="81"/>
  <c r="H231" i="81"/>
  <c r="F262" i="81"/>
  <c r="F265" i="81" s="1"/>
  <c r="F263" i="81"/>
  <c r="F264" i="81"/>
  <c r="F266" i="81"/>
  <c r="F267" i="81" s="1"/>
  <c r="H267" i="81" s="1"/>
  <c r="F270" i="81"/>
  <c r="H270" i="81"/>
  <c r="F272" i="81"/>
  <c r="H272" i="81"/>
  <c r="F273" i="81"/>
  <c r="H273" i="81"/>
  <c r="F279" i="81"/>
  <c r="F280" i="81"/>
  <c r="F281" i="81"/>
  <c r="F282" i="81"/>
  <c r="F284" i="81"/>
  <c r="F285" i="81"/>
  <c r="F289" i="81"/>
  <c r="F290" i="81"/>
  <c r="F295" i="81"/>
  <c r="F296" i="81"/>
  <c r="F297" i="81"/>
  <c r="F298" i="81"/>
  <c r="F299" i="81"/>
  <c r="H299" i="81"/>
  <c r="F302" i="81"/>
  <c r="F303" i="81"/>
  <c r="F307" i="81"/>
  <c r="F308" i="81"/>
  <c r="F309" i="81"/>
  <c r="F312" i="81"/>
  <c r="F313" i="81"/>
  <c r="F314" i="81"/>
  <c r="F315" i="81"/>
  <c r="F316" i="81"/>
  <c r="F317" i="81" s="1"/>
  <c r="H317" i="81" s="1"/>
  <c r="F319" i="81"/>
  <c r="F320" i="81"/>
  <c r="F321" i="81"/>
  <c r="F322" i="81"/>
  <c r="F324" i="81"/>
  <c r="F325" i="81" s="1"/>
  <c r="H325" i="81" s="1"/>
  <c r="F328" i="81"/>
  <c r="F329" i="81"/>
  <c r="F330" i="81"/>
  <c r="F331" i="81"/>
  <c r="F332" i="81"/>
  <c r="F335" i="81"/>
  <c r="F336" i="81"/>
  <c r="F339" i="81"/>
  <c r="H339" i="81"/>
  <c r="F343" i="81"/>
  <c r="F344" i="81"/>
  <c r="F345" i="81"/>
  <c r="F347" i="81"/>
  <c r="F349" i="81" s="1"/>
  <c r="H349" i="81" s="1"/>
  <c r="F348" i="81"/>
  <c r="F352" i="81"/>
  <c r="F353" i="81"/>
  <c r="F354" i="81"/>
  <c r="F355" i="81" s="1"/>
  <c r="F360" i="81"/>
  <c r="F361" i="81"/>
  <c r="F401" i="81"/>
  <c r="H401" i="81"/>
  <c r="F403" i="81"/>
  <c r="H403" i="81" s="1"/>
  <c r="F405" i="81"/>
  <c r="F406" i="81"/>
  <c r="H406" i="81" s="1"/>
  <c r="F411" i="81"/>
  <c r="F412" i="81"/>
  <c r="H412" i="81"/>
  <c r="F417" i="81"/>
  <c r="F418" i="81"/>
  <c r="F419" i="81"/>
  <c r="F420" i="81"/>
  <c r="F427" i="81"/>
  <c r="F428" i="81"/>
  <c r="F434" i="81"/>
  <c r="F435" i="81" s="1"/>
  <c r="F440" i="81"/>
  <c r="H440" i="81"/>
  <c r="F407" i="81"/>
  <c r="F408" i="81" s="1"/>
  <c r="H408" i="81" s="1"/>
  <c r="F413" i="81"/>
  <c r="F414" i="81" s="1"/>
  <c r="H414" i="81" s="1"/>
  <c r="F422" i="81"/>
  <c r="F423" i="81"/>
  <c r="F429" i="81"/>
  <c r="F430" i="81"/>
  <c r="F436" i="81"/>
  <c r="F437" i="81"/>
  <c r="F479" i="81"/>
  <c r="H479" i="81" s="1"/>
  <c r="F471" i="81"/>
  <c r="F472" i="81"/>
  <c r="F473" i="81"/>
  <c r="F475" i="81"/>
  <c r="F476" i="81"/>
  <c r="F482" i="81"/>
  <c r="F483" i="81" s="1"/>
  <c r="H483" i="81" s="1"/>
  <c r="F484" i="81"/>
  <c r="F486" i="81" s="1"/>
  <c r="H486" i="81" s="1"/>
  <c r="F485" i="81"/>
  <c r="F489" i="81"/>
  <c r="H489" i="81"/>
  <c r="F238" i="81"/>
  <c r="H238" i="81" s="1"/>
  <c r="F240" i="81"/>
  <c r="F241" i="81"/>
  <c r="F243" i="81"/>
  <c r="F244" i="81" s="1"/>
  <c r="F247" i="81"/>
  <c r="F249" i="81" s="1"/>
  <c r="H249" i="81" s="1"/>
  <c r="F248" i="81"/>
  <c r="F251" i="81"/>
  <c r="H251" i="81"/>
  <c r="F253" i="81"/>
  <c r="F254" i="81"/>
  <c r="F255" i="81"/>
  <c r="H255" i="81"/>
  <c r="F257" i="81"/>
  <c r="H257" i="81" s="1"/>
  <c r="I257" i="81"/>
  <c r="C256" i="63"/>
  <c r="F395" i="81"/>
  <c r="H395" i="81" s="1"/>
  <c r="F397" i="81"/>
  <c r="H397" i="81" s="1"/>
  <c r="F448" i="81"/>
  <c r="F449" i="81" s="1"/>
  <c r="H449" i="81"/>
  <c r="F450" i="81"/>
  <c r="F451" i="81" s="1"/>
  <c r="H451" i="81" s="1"/>
  <c r="F495" i="81"/>
  <c r="F496" i="81"/>
  <c r="F497" i="81"/>
  <c r="F499" i="81"/>
  <c r="F500" i="81" s="1"/>
  <c r="H500" i="81" s="1"/>
  <c r="F503" i="81"/>
  <c r="F504" i="81" s="1"/>
  <c r="H504" i="81"/>
  <c r="F505" i="81"/>
  <c r="F507" i="81" s="1"/>
  <c r="H507" i="81" s="1"/>
  <c r="F506" i="81"/>
  <c r="I507" i="81"/>
  <c r="C255" i="63" s="1"/>
  <c r="F517" i="81"/>
  <c r="F518" i="81"/>
  <c r="F524" i="81"/>
  <c r="H524" i="81" s="1"/>
  <c r="F540" i="81"/>
  <c r="F541" i="81"/>
  <c r="F542" i="81" s="1"/>
  <c r="F543" i="81"/>
  <c r="F544" i="81" s="1"/>
  <c r="H544" i="81"/>
  <c r="F549" i="81"/>
  <c r="H549" i="81" s="1"/>
  <c r="I549" i="81"/>
  <c r="C258" i="63"/>
  <c r="F44" i="82"/>
  <c r="F45" i="82" s="1"/>
  <c r="I45" i="82"/>
  <c r="F46" i="82"/>
  <c r="F47" i="82"/>
  <c r="F48" i="82"/>
  <c r="F52" i="82"/>
  <c r="F53" i="82"/>
  <c r="F54" i="82"/>
  <c r="F55" i="82"/>
  <c r="F56" i="82"/>
  <c r="F58" i="82"/>
  <c r="F59" i="82"/>
  <c r="F60" i="82"/>
  <c r="F66" i="82"/>
  <c r="F67" i="82"/>
  <c r="F68" i="82"/>
  <c r="F69" i="82"/>
  <c r="F71" i="82"/>
  <c r="F72" i="82"/>
  <c r="F73" i="82"/>
  <c r="F34" i="82"/>
  <c r="F35" i="82" s="1"/>
  <c r="F36" i="82"/>
  <c r="F37" i="82"/>
  <c r="H37" i="82"/>
  <c r="F40" i="82"/>
  <c r="F112" i="82"/>
  <c r="F113" i="82"/>
  <c r="F114" i="82"/>
  <c r="F115" i="82"/>
  <c r="F118" i="82"/>
  <c r="F119" i="82"/>
  <c r="F120" i="82"/>
  <c r="H120" i="82" s="1"/>
  <c r="F122" i="82"/>
  <c r="F123" i="82"/>
  <c r="F124" i="82"/>
  <c r="F125" i="82"/>
  <c r="F126" i="82"/>
  <c r="F129" i="82"/>
  <c r="F130" i="82"/>
  <c r="F131" i="82"/>
  <c r="F132" i="82"/>
  <c r="F133" i="82"/>
  <c r="F138" i="82"/>
  <c r="F139" i="82"/>
  <c r="F142" i="82"/>
  <c r="F143" i="82"/>
  <c r="F144" i="82"/>
  <c r="F145" i="82"/>
  <c r="F146" i="82"/>
  <c r="F148" i="82"/>
  <c r="F149" i="82"/>
  <c r="F150" i="82"/>
  <c r="F154" i="82"/>
  <c r="H154" i="82"/>
  <c r="F160" i="82"/>
  <c r="F161" i="82"/>
  <c r="F162" i="82"/>
  <c r="F165" i="82"/>
  <c r="F166" i="82"/>
  <c r="F167" i="82"/>
  <c r="F170" i="82"/>
  <c r="H170" i="82"/>
  <c r="F174" i="82"/>
  <c r="F175" i="82"/>
  <c r="F176" i="82"/>
  <c r="F179" i="82"/>
  <c r="F180" i="82"/>
  <c r="F181" i="82"/>
  <c r="F182" i="82"/>
  <c r="F187" i="82"/>
  <c r="F188" i="82"/>
  <c r="F189" i="82"/>
  <c r="F190" i="82"/>
  <c r="F191" i="82"/>
  <c r="H191" i="82" s="1"/>
  <c r="I191" i="82"/>
  <c r="F196" i="82"/>
  <c r="F197" i="82"/>
  <c r="F195" i="82"/>
  <c r="F15" i="82"/>
  <c r="F17" i="82" s="1"/>
  <c r="F16" i="82"/>
  <c r="F19" i="82"/>
  <c r="F20" i="82"/>
  <c r="F22" i="82" s="1"/>
  <c r="H22" i="82" s="1"/>
  <c r="F21" i="82"/>
  <c r="F26" i="82"/>
  <c r="F27" i="82"/>
  <c r="F28" i="82"/>
  <c r="F29" i="82"/>
  <c r="F77" i="82"/>
  <c r="H77" i="82"/>
  <c r="F90" i="82"/>
  <c r="F91" i="82"/>
  <c r="F92" i="82" s="1"/>
  <c r="H92" i="82" s="1"/>
  <c r="F103" i="82"/>
  <c r="F104" i="82"/>
  <c r="F105" i="82" s="1"/>
  <c r="H105" i="82" s="1"/>
  <c r="I105" i="82"/>
  <c r="F81" i="82"/>
  <c r="H81" i="82" s="1"/>
  <c r="F84" i="82"/>
  <c r="F85" i="82"/>
  <c r="F86" i="82"/>
  <c r="F95" i="82"/>
  <c r="H95" i="82"/>
  <c r="I95" i="82"/>
  <c r="F97" i="82"/>
  <c r="F98" i="82"/>
  <c r="F206" i="82"/>
  <c r="H206" i="82" s="1"/>
  <c r="I209" i="82"/>
  <c r="F208" i="82"/>
  <c r="H208" i="82"/>
  <c r="F228" i="82"/>
  <c r="F229" i="82"/>
  <c r="H229" i="82" s="1"/>
  <c r="F230" i="82"/>
  <c r="F231" i="82" s="1"/>
  <c r="H231" i="82" s="1"/>
  <c r="F262" i="82"/>
  <c r="F263" i="82"/>
  <c r="F264" i="82"/>
  <c r="F266" i="82"/>
  <c r="F267" i="82" s="1"/>
  <c r="H267" i="82" s="1"/>
  <c r="F270" i="82"/>
  <c r="H270" i="82" s="1"/>
  <c r="F272" i="82"/>
  <c r="H272" i="82" s="1"/>
  <c r="F273" i="82"/>
  <c r="H273" i="82" s="1"/>
  <c r="F279" i="82"/>
  <c r="F280" i="82"/>
  <c r="F283" i="82"/>
  <c r="F281" i="82"/>
  <c r="F282" i="82"/>
  <c r="F284" i="82"/>
  <c r="F286" i="82" s="1"/>
  <c r="H286" i="82" s="1"/>
  <c r="F285" i="82"/>
  <c r="F289" i="82"/>
  <c r="F290" i="82"/>
  <c r="F291" i="82"/>
  <c r="F295" i="82"/>
  <c r="F296" i="82"/>
  <c r="F297" i="82" s="1"/>
  <c r="F298" i="82"/>
  <c r="F299" i="82" s="1"/>
  <c r="H299" i="82" s="1"/>
  <c r="F302" i="82"/>
  <c r="F304" i="82" s="1"/>
  <c r="H304" i="82" s="1"/>
  <c r="F303" i="82"/>
  <c r="F307" i="82"/>
  <c r="F310" i="82"/>
  <c r="H310" i="82" s="1"/>
  <c r="F308" i="82"/>
  <c r="F309" i="82"/>
  <c r="F312" i="82"/>
  <c r="F313" i="82"/>
  <c r="F314" i="82"/>
  <c r="F315" i="82"/>
  <c r="F316" i="82"/>
  <c r="F319" i="82"/>
  <c r="F320" i="82"/>
  <c r="F321" i="82"/>
  <c r="F322" i="82"/>
  <c r="F324" i="82"/>
  <c r="F325" i="82"/>
  <c r="H325" i="82" s="1"/>
  <c r="F328" i="82"/>
  <c r="F329" i="82"/>
  <c r="F330" i="82"/>
  <c r="F331" i="82"/>
  <c r="F332" i="82"/>
  <c r="F335" i="82"/>
  <c r="F336" i="82"/>
  <c r="F337" i="82"/>
  <c r="H337" i="82" s="1"/>
  <c r="F339" i="82"/>
  <c r="H339" i="82" s="1"/>
  <c r="F343" i="82"/>
  <c r="F344" i="82"/>
  <c r="F345" i="82"/>
  <c r="F347" i="82"/>
  <c r="F349" i="82" s="1"/>
  <c r="H349" i="82" s="1"/>
  <c r="F348" i="82"/>
  <c r="F352" i="82"/>
  <c r="F353" i="82" s="1"/>
  <c r="H353" i="82" s="1"/>
  <c r="F354" i="82"/>
  <c r="F355" i="82"/>
  <c r="F360" i="82"/>
  <c r="F361" i="82"/>
  <c r="F401" i="82"/>
  <c r="H401" i="82"/>
  <c r="F403" i="82"/>
  <c r="H403" i="82"/>
  <c r="F405" i="82"/>
  <c r="F406" i="82"/>
  <c r="F411" i="82"/>
  <c r="F412" i="82"/>
  <c r="F417" i="82"/>
  <c r="F418" i="82"/>
  <c r="F419" i="82"/>
  <c r="F420" i="82"/>
  <c r="F427" i="82"/>
  <c r="F428" i="82"/>
  <c r="F434" i="82"/>
  <c r="F435" i="82"/>
  <c r="H435" i="82" s="1"/>
  <c r="F440" i="82"/>
  <c r="H440" i="82" s="1"/>
  <c r="F407" i="82"/>
  <c r="F408" i="82" s="1"/>
  <c r="F413" i="82"/>
  <c r="F414" i="82" s="1"/>
  <c r="H414" i="82" s="1"/>
  <c r="F422" i="82"/>
  <c r="F424" i="82" s="1"/>
  <c r="H424" i="82" s="1"/>
  <c r="F423" i="82"/>
  <c r="F429" i="82"/>
  <c r="F431" i="82" s="1"/>
  <c r="F430" i="82"/>
  <c r="F436" i="82"/>
  <c r="F437" i="82"/>
  <c r="F479" i="82"/>
  <c r="H479" i="82"/>
  <c r="F471" i="82"/>
  <c r="F474" i="82" s="1"/>
  <c r="H474" i="82" s="1"/>
  <c r="F472" i="82"/>
  <c r="F473" i="82"/>
  <c r="F475" i="82"/>
  <c r="F477" i="82" s="1"/>
  <c r="H477" i="82" s="1"/>
  <c r="F476" i="82"/>
  <c r="F482" i="82"/>
  <c r="F483" i="82" s="1"/>
  <c r="H483" i="82" s="1"/>
  <c r="F484" i="82"/>
  <c r="F485" i="82"/>
  <c r="F489" i="82"/>
  <c r="H489" i="82"/>
  <c r="F238" i="82"/>
  <c r="H238" i="82"/>
  <c r="F240" i="82"/>
  <c r="F241" i="82"/>
  <c r="F243" i="82"/>
  <c r="F244" i="82"/>
  <c r="H244" i="82" s="1"/>
  <c r="F247" i="82"/>
  <c r="F248" i="82"/>
  <c r="F251" i="82"/>
  <c r="H251" i="82" s="1"/>
  <c r="F253" i="82"/>
  <c r="F254" i="82"/>
  <c r="F257" i="82"/>
  <c r="H257" i="82" s="1"/>
  <c r="F395" i="82"/>
  <c r="H395" i="82" s="1"/>
  <c r="F397" i="82"/>
  <c r="H397" i="82" s="1"/>
  <c r="F448" i="82"/>
  <c r="F449" i="82" s="1"/>
  <c r="H449" i="82" s="1"/>
  <c r="F450" i="82"/>
  <c r="F451" i="82"/>
  <c r="H451" i="82" s="1"/>
  <c r="F495" i="82"/>
  <c r="F496" i="82"/>
  <c r="F497" i="82"/>
  <c r="F499" i="82"/>
  <c r="F500" i="82"/>
  <c r="F503" i="82"/>
  <c r="F504" i="82"/>
  <c r="H504" i="82" s="1"/>
  <c r="F505" i="82"/>
  <c r="F506" i="82"/>
  <c r="F517" i="82"/>
  <c r="F518" i="82"/>
  <c r="F524" i="82"/>
  <c r="H524" i="82"/>
  <c r="F540" i="82"/>
  <c r="F542" i="82" s="1"/>
  <c r="H542" i="82" s="1"/>
  <c r="F541" i="82"/>
  <c r="F543" i="82"/>
  <c r="F544" i="82" s="1"/>
  <c r="H544" i="82" s="1"/>
  <c r="F549" i="82"/>
  <c r="H549" i="82"/>
  <c r="F44" i="80"/>
  <c r="F45" i="80"/>
  <c r="F46" i="80"/>
  <c r="F47" i="80"/>
  <c r="F49" i="80" s="1"/>
  <c r="H49" i="80" s="1"/>
  <c r="F48" i="80"/>
  <c r="F52" i="80"/>
  <c r="F57" i="80" s="1"/>
  <c r="F53" i="80"/>
  <c r="F54" i="80"/>
  <c r="F55" i="80"/>
  <c r="F56" i="80"/>
  <c r="F58" i="80"/>
  <c r="F61" i="80" s="1"/>
  <c r="H61" i="80" s="1"/>
  <c r="F59" i="80"/>
  <c r="F60" i="80"/>
  <c r="F66" i="80"/>
  <c r="F67" i="80"/>
  <c r="F68" i="80"/>
  <c r="F69" i="80"/>
  <c r="F71" i="80"/>
  <c r="F72" i="80"/>
  <c r="F73" i="80"/>
  <c r="F74" i="80" s="1"/>
  <c r="H74" i="80" s="1"/>
  <c r="C4" i="53" s="1"/>
  <c r="F34" i="80"/>
  <c r="F35" i="80"/>
  <c r="F36" i="80"/>
  <c r="F37" i="80"/>
  <c r="F40" i="80"/>
  <c r="F112" i="80"/>
  <c r="F113" i="80"/>
  <c r="F114" i="80"/>
  <c r="F115" i="80"/>
  <c r="F118" i="80"/>
  <c r="F119" i="80"/>
  <c r="F122" i="80"/>
  <c r="F123" i="80"/>
  <c r="F124" i="80"/>
  <c r="F125" i="80"/>
  <c r="F126" i="80"/>
  <c r="F129" i="80"/>
  <c r="F130" i="80"/>
  <c r="F131" i="80"/>
  <c r="F132" i="80"/>
  <c r="F133" i="80"/>
  <c r="F138" i="80"/>
  <c r="F140" i="80" s="1"/>
  <c r="H140" i="80" s="1"/>
  <c r="F139" i="80"/>
  <c r="F142" i="80"/>
  <c r="F143" i="80"/>
  <c r="F144" i="80"/>
  <c r="F145" i="80"/>
  <c r="F146" i="80"/>
  <c r="F148" i="80"/>
  <c r="F151" i="80" s="1"/>
  <c r="H151" i="80" s="1"/>
  <c r="F149" i="80"/>
  <c r="F150" i="80"/>
  <c r="F154" i="80"/>
  <c r="H154" i="80" s="1"/>
  <c r="F160" i="80"/>
  <c r="F161" i="80"/>
  <c r="F162" i="80"/>
  <c r="F165" i="80"/>
  <c r="F166" i="80"/>
  <c r="F167" i="80"/>
  <c r="F170" i="80"/>
  <c r="H170" i="80" s="1"/>
  <c r="F174" i="80"/>
  <c r="F177" i="80" s="1"/>
  <c r="H177" i="80" s="1"/>
  <c r="I177" i="80"/>
  <c r="F175" i="80"/>
  <c r="F176" i="80"/>
  <c r="F179" i="80"/>
  <c r="F180" i="80"/>
  <c r="F181" i="80"/>
  <c r="F182" i="80"/>
  <c r="F187" i="80"/>
  <c r="F188" i="80"/>
  <c r="F189" i="80"/>
  <c r="F190" i="80"/>
  <c r="F195" i="80"/>
  <c r="F198" i="80" s="1"/>
  <c r="H198" i="80" s="1"/>
  <c r="F196" i="80"/>
  <c r="F197" i="80"/>
  <c r="F15" i="80"/>
  <c r="F17" i="80" s="1"/>
  <c r="H17" i="80" s="1"/>
  <c r="F16" i="80"/>
  <c r="F19" i="80"/>
  <c r="F20" i="80"/>
  <c r="F21" i="80"/>
  <c r="F26" i="80"/>
  <c r="F27" i="80"/>
  <c r="F28" i="80"/>
  <c r="F30" i="80" s="1"/>
  <c r="H30" i="80" s="1"/>
  <c r="F29" i="80"/>
  <c r="F77" i="80"/>
  <c r="H77" i="80"/>
  <c r="F90" i="80"/>
  <c r="F91" i="80"/>
  <c r="F92" i="80"/>
  <c r="H92" i="80"/>
  <c r="B39" i="29" s="1"/>
  <c r="I92" i="80"/>
  <c r="C34" i="63" s="1"/>
  <c r="F103" i="80"/>
  <c r="F105" i="80" s="1"/>
  <c r="H105" i="80" s="1"/>
  <c r="F104" i="80"/>
  <c r="F81" i="80"/>
  <c r="H81" i="80" s="1"/>
  <c r="F84" i="80"/>
  <c r="F85" i="80"/>
  <c r="F86" i="80"/>
  <c r="F95" i="80"/>
  <c r="H95" i="80"/>
  <c r="H100" i="80" s="1"/>
  <c r="F97" i="80"/>
  <c r="F99" i="80" s="1"/>
  <c r="H99" i="80" s="1"/>
  <c r="F98" i="80"/>
  <c r="I99" i="80"/>
  <c r="C35" i="63" s="1"/>
  <c r="F206" i="80"/>
  <c r="H206" i="80" s="1"/>
  <c r="F208" i="80"/>
  <c r="H208" i="80" s="1"/>
  <c r="F228" i="80"/>
  <c r="F229" i="80" s="1"/>
  <c r="H229" i="80" s="1"/>
  <c r="F230" i="80"/>
  <c r="F231" i="80"/>
  <c r="H231" i="80" s="1"/>
  <c r="F262" i="80"/>
  <c r="F263" i="80"/>
  <c r="F264" i="80"/>
  <c r="F266" i="80"/>
  <c r="F267" i="80"/>
  <c r="F270" i="80"/>
  <c r="H270" i="80" s="1"/>
  <c r="F272" i="80"/>
  <c r="H272" i="80"/>
  <c r="F273" i="80"/>
  <c r="H273" i="80" s="1"/>
  <c r="F279" i="80"/>
  <c r="F280" i="80"/>
  <c r="F281" i="80"/>
  <c r="F282" i="80"/>
  <c r="F284" i="80"/>
  <c r="F285" i="80"/>
  <c r="F286" i="80"/>
  <c r="F289" i="80"/>
  <c r="F290" i="80"/>
  <c r="F295" i="80"/>
  <c r="F296" i="80"/>
  <c r="F298" i="80"/>
  <c r="F299" i="80" s="1"/>
  <c r="H299" i="80" s="1"/>
  <c r="F302" i="80"/>
  <c r="F304" i="80" s="1"/>
  <c r="H304" i="80" s="1"/>
  <c r="F303" i="80"/>
  <c r="F307" i="80"/>
  <c r="F308" i="80"/>
  <c r="F309" i="80"/>
  <c r="F312" i="80"/>
  <c r="F313" i="80"/>
  <c r="F314" i="80"/>
  <c r="F315" i="80"/>
  <c r="F316" i="80"/>
  <c r="F319" i="80"/>
  <c r="F323" i="80" s="1"/>
  <c r="H323" i="80" s="1"/>
  <c r="F320" i="80"/>
  <c r="F321" i="80"/>
  <c r="F322" i="80"/>
  <c r="F324" i="80"/>
  <c r="F325" i="80" s="1"/>
  <c r="H325" i="80" s="1"/>
  <c r="H326" i="80" s="1"/>
  <c r="F328" i="80"/>
  <c r="F329" i="80"/>
  <c r="F330" i="80"/>
  <c r="F331" i="80"/>
  <c r="F332" i="80"/>
  <c r="F335" i="80"/>
  <c r="F336" i="80"/>
  <c r="F339" i="80"/>
  <c r="H339" i="80" s="1"/>
  <c r="F343" i="80"/>
  <c r="F344" i="80"/>
  <c r="F345" i="80"/>
  <c r="F347" i="80"/>
  <c r="F348" i="80"/>
  <c r="F349" i="80"/>
  <c r="H349" i="80"/>
  <c r="F352" i="80"/>
  <c r="F353" i="80" s="1"/>
  <c r="H353" i="80" s="1"/>
  <c r="F354" i="80"/>
  <c r="F355" i="80"/>
  <c r="F360" i="80"/>
  <c r="F361" i="80"/>
  <c r="F362" i="80"/>
  <c r="H362" i="80"/>
  <c r="F401" i="80"/>
  <c r="H401" i="80" s="1"/>
  <c r="F403" i="80"/>
  <c r="H403" i="80"/>
  <c r="F405" i="80"/>
  <c r="F406" i="80" s="1"/>
  <c r="F411" i="80"/>
  <c r="F412" i="80" s="1"/>
  <c r="F417" i="80"/>
  <c r="F418" i="80"/>
  <c r="F421" i="80" s="1"/>
  <c r="H421" i="80" s="1"/>
  <c r="F419" i="80"/>
  <c r="F420" i="80"/>
  <c r="F427" i="80"/>
  <c r="F428" i="80" s="1"/>
  <c r="F434" i="80"/>
  <c r="F435" i="80"/>
  <c r="F440" i="80"/>
  <c r="H440" i="80" s="1"/>
  <c r="F407" i="80"/>
  <c r="F408" i="80"/>
  <c r="H408" i="80"/>
  <c r="F413" i="80"/>
  <c r="F414" i="80" s="1"/>
  <c r="H414" i="80" s="1"/>
  <c r="F422" i="80"/>
  <c r="F423" i="80"/>
  <c r="F429" i="80"/>
  <c r="F430" i="80"/>
  <c r="F436" i="80"/>
  <c r="F437" i="80" s="1"/>
  <c r="H437" i="80" s="1"/>
  <c r="F479" i="80"/>
  <c r="H479" i="80"/>
  <c r="F471" i="80"/>
  <c r="F472" i="80"/>
  <c r="F473" i="80"/>
  <c r="F475" i="80"/>
  <c r="F477" i="80" s="1"/>
  <c r="H477" i="80" s="1"/>
  <c r="F476" i="80"/>
  <c r="F482" i="80"/>
  <c r="F483" i="80" s="1"/>
  <c r="H483" i="80" s="1"/>
  <c r="H487" i="80" s="1"/>
  <c r="F484" i="80"/>
  <c r="F486" i="80" s="1"/>
  <c r="H486" i="80" s="1"/>
  <c r="F485" i="80"/>
  <c r="F489" i="80"/>
  <c r="H489" i="80" s="1"/>
  <c r="F238" i="80"/>
  <c r="H238" i="80"/>
  <c r="F240" i="80"/>
  <c r="F242" i="80" s="1"/>
  <c r="H242" i="80" s="1"/>
  <c r="F241" i="80"/>
  <c r="F243" i="80"/>
  <c r="F244" i="80"/>
  <c r="F247" i="80"/>
  <c r="F248" i="80"/>
  <c r="F249" i="80"/>
  <c r="H249" i="80"/>
  <c r="F251" i="80"/>
  <c r="H251" i="80" s="1"/>
  <c r="F253" i="80"/>
  <c r="F255" i="80" s="1"/>
  <c r="H255" i="80" s="1"/>
  <c r="F254" i="80"/>
  <c r="F257" i="80"/>
  <c r="H257" i="80"/>
  <c r="I257" i="80"/>
  <c r="C49" i="63" s="1"/>
  <c r="F395" i="80"/>
  <c r="H395" i="80"/>
  <c r="H398" i="80" s="1"/>
  <c r="F397" i="80"/>
  <c r="H397" i="80"/>
  <c r="F448" i="80"/>
  <c r="F449" i="80" s="1"/>
  <c r="H449" i="80" s="1"/>
  <c r="F450" i="80"/>
  <c r="F451" i="80"/>
  <c r="H451" i="80" s="1"/>
  <c r="F495" i="80"/>
  <c r="F496" i="80"/>
  <c r="F498" i="80" s="1"/>
  <c r="F497" i="80"/>
  <c r="F499" i="80"/>
  <c r="F500" i="80"/>
  <c r="H500" i="80"/>
  <c r="F503" i="80"/>
  <c r="F504" i="80" s="1"/>
  <c r="H504" i="80" s="1"/>
  <c r="F505" i="80"/>
  <c r="F506" i="80"/>
  <c r="F517" i="80"/>
  <c r="F518" i="80"/>
  <c r="F524" i="80"/>
  <c r="H524" i="80" s="1"/>
  <c r="F540" i="80"/>
  <c r="F541" i="80"/>
  <c r="F542" i="80"/>
  <c r="F543" i="80"/>
  <c r="F544" i="80" s="1"/>
  <c r="H544" i="80" s="1"/>
  <c r="F549" i="80"/>
  <c r="H549" i="80" s="1"/>
  <c r="I549" i="80"/>
  <c r="C51" i="63"/>
  <c r="I549" i="82"/>
  <c r="C285" i="63" s="1"/>
  <c r="I257" i="82"/>
  <c r="C283" i="63"/>
  <c r="I257" i="89"/>
  <c r="C230" i="63" s="1"/>
  <c r="I549" i="87"/>
  <c r="C180" i="63"/>
  <c r="C154" i="63"/>
  <c r="C151" i="63"/>
  <c r="I257" i="85"/>
  <c r="C126" i="63"/>
  <c r="I257" i="84"/>
  <c r="C100" i="63" s="1"/>
  <c r="I507" i="84"/>
  <c r="C99" i="63"/>
  <c r="C89" i="63"/>
  <c r="I549" i="83"/>
  <c r="C76" i="63" s="1"/>
  <c r="I257" i="83"/>
  <c r="C74" i="63" s="1"/>
  <c r="I92" i="83"/>
  <c r="C59" i="63" s="1"/>
  <c r="I549" i="79"/>
  <c r="I8" i="90"/>
  <c r="J37" i="90" s="1"/>
  <c r="J549" i="90"/>
  <c r="I206" i="79"/>
  <c r="I206" i="86"/>
  <c r="I206" i="85"/>
  <c r="I208" i="85"/>
  <c r="I220" i="84"/>
  <c r="I206" i="84"/>
  <c r="I208" i="84"/>
  <c r="I220" i="83"/>
  <c r="I206" i="83"/>
  <c r="I208" i="83"/>
  <c r="J220" i="82"/>
  <c r="I208" i="82"/>
  <c r="I206" i="81"/>
  <c r="I8" i="79"/>
  <c r="I206" i="80"/>
  <c r="I208" i="80"/>
  <c r="C71" i="29"/>
  <c r="J440" i="90"/>
  <c r="J437" i="90"/>
  <c r="J414" i="90"/>
  <c r="J408" i="90"/>
  <c r="J403" i="90"/>
  <c r="J389" i="90"/>
  <c r="J355" i="90"/>
  <c r="H353" i="90"/>
  <c r="J353" i="90"/>
  <c r="J339" i="90"/>
  <c r="J325" i="90"/>
  <c r="H299" i="90"/>
  <c r="J270" i="90"/>
  <c r="J229" i="90"/>
  <c r="J208" i="90"/>
  <c r="J154" i="90"/>
  <c r="J77" i="90"/>
  <c r="H35" i="90"/>
  <c r="J489" i="79"/>
  <c r="J272" i="79"/>
  <c r="J267" i="79"/>
  <c r="J77" i="79"/>
  <c r="H40" i="79"/>
  <c r="J40" i="79"/>
  <c r="J37" i="79"/>
  <c r="J35" i="79"/>
  <c r="J22" i="79"/>
  <c r="I461" i="81"/>
  <c r="C312" i="29"/>
  <c r="I216" i="81"/>
  <c r="C302" i="29"/>
  <c r="C298" i="29"/>
  <c r="I216" i="88"/>
  <c r="C238" i="29" s="1"/>
  <c r="I461" i="86"/>
  <c r="I216" i="86"/>
  <c r="C174" i="29"/>
  <c r="I461" i="84"/>
  <c r="C120" i="29"/>
  <c r="C106" i="29"/>
  <c r="I216" i="83"/>
  <c r="C78" i="29" s="1"/>
  <c r="I415" i="83"/>
  <c r="C86" i="29" s="1"/>
  <c r="I461" i="80"/>
  <c r="C56" i="29" s="1"/>
  <c r="I216" i="80"/>
  <c r="C46" i="29" s="1"/>
  <c r="H34" i="53"/>
  <c r="C18" i="27"/>
  <c r="H18" i="27"/>
  <c r="I414" i="90"/>
  <c r="I389" i="90"/>
  <c r="I339" i="90"/>
  <c r="I325" i="90"/>
  <c r="I272" i="90"/>
  <c r="I270" i="90"/>
  <c r="I267" i="90"/>
  <c r="I231" i="90"/>
  <c r="I229" i="90"/>
  <c r="I154" i="90"/>
  <c r="I77" i="90"/>
  <c r="I37" i="90"/>
  <c r="C24" i="27"/>
  <c r="C7" i="90"/>
  <c r="B5" i="90"/>
  <c r="E5" i="90"/>
  <c r="C7" i="89"/>
  <c r="B5" i="89"/>
  <c r="E5" i="89"/>
  <c r="H35" i="89"/>
  <c r="I35" i="89"/>
  <c r="H37" i="89"/>
  <c r="I37" i="89"/>
  <c r="H40" i="89"/>
  <c r="I40" i="89"/>
  <c r="I61" i="89"/>
  <c r="I77" i="89"/>
  <c r="I81" i="89"/>
  <c r="I95" i="89"/>
  <c r="I154" i="89"/>
  <c r="I223" i="89"/>
  <c r="I231" i="89"/>
  <c r="I238" i="89"/>
  <c r="H244" i="89"/>
  <c r="I244" i="89"/>
  <c r="I249" i="89"/>
  <c r="I251" i="89"/>
  <c r="I265" i="89"/>
  <c r="I267" i="89"/>
  <c r="I270" i="89"/>
  <c r="I272" i="89"/>
  <c r="I273" i="89"/>
  <c r="H291" i="89"/>
  <c r="I291" i="89"/>
  <c r="H297" i="89"/>
  <c r="I297" i="89"/>
  <c r="H299" i="89"/>
  <c r="I299" i="89"/>
  <c r="I317" i="89"/>
  <c r="I325" i="89"/>
  <c r="I339" i="89"/>
  <c r="I349" i="89"/>
  <c r="H353" i="89"/>
  <c r="I353" i="89"/>
  <c r="H355" i="89"/>
  <c r="I355" i="89"/>
  <c r="I362" i="89"/>
  <c r="I379" i="89"/>
  <c r="I384" i="89"/>
  <c r="I386" i="89"/>
  <c r="I389" i="89"/>
  <c r="I395" i="89"/>
  <c r="I397" i="89"/>
  <c r="I401" i="89"/>
  <c r="I403" i="89"/>
  <c r="I406" i="89"/>
  <c r="I414" i="89"/>
  <c r="I421" i="89"/>
  <c r="I428" i="89"/>
  <c r="I437" i="89"/>
  <c r="I440" i="89"/>
  <c r="I449" i="89"/>
  <c r="I451" i="89"/>
  <c r="I479" i="89"/>
  <c r="I483" i="89"/>
  <c r="I486" i="89"/>
  <c r="I489" i="89"/>
  <c r="I500" i="89"/>
  <c r="I504" i="89"/>
  <c r="H518" i="89"/>
  <c r="I518" i="89"/>
  <c r="C228" i="63"/>
  <c r="I524" i="89"/>
  <c r="H544" i="89"/>
  <c r="I544" i="89"/>
  <c r="C7" i="88"/>
  <c r="B5" i="88"/>
  <c r="E5" i="88"/>
  <c r="H40" i="88"/>
  <c r="I40" i="88"/>
  <c r="I95" i="88"/>
  <c r="I223" i="88"/>
  <c r="I238" i="88"/>
  <c r="I339" i="88"/>
  <c r="I371" i="88"/>
  <c r="I384" i="88"/>
  <c r="I386" i="88"/>
  <c r="I389" i="88"/>
  <c r="I401" i="88"/>
  <c r="I403" i="88"/>
  <c r="I440" i="88"/>
  <c r="I479" i="88"/>
  <c r="I489" i="88"/>
  <c r="H500" i="88"/>
  <c r="I500" i="88"/>
  <c r="H542" i="88"/>
  <c r="I542" i="88"/>
  <c r="H544" i="88"/>
  <c r="I544" i="88"/>
  <c r="C7" i="87"/>
  <c r="B5" i="87"/>
  <c r="E5" i="87"/>
  <c r="H40" i="87"/>
  <c r="I40" i="87"/>
  <c r="I57" i="87"/>
  <c r="H61" i="87"/>
  <c r="I61" i="87"/>
  <c r="I77" i="87"/>
  <c r="I81" i="87"/>
  <c r="I95" i="87"/>
  <c r="I151" i="87"/>
  <c r="I154" i="87"/>
  <c r="I170" i="87"/>
  <c r="I223" i="87"/>
  <c r="I229" i="87"/>
  <c r="I231" i="87"/>
  <c r="I232" i="87"/>
  <c r="I238" i="87"/>
  <c r="I244" i="87"/>
  <c r="I251" i="87"/>
  <c r="I255" i="87"/>
  <c r="I265" i="87"/>
  <c r="I267" i="87"/>
  <c r="I270" i="87"/>
  <c r="I272" i="87"/>
  <c r="I273" i="87"/>
  <c r="H291" i="87"/>
  <c r="I291" i="87"/>
  <c r="H297" i="87"/>
  <c r="I297" i="87"/>
  <c r="H299" i="87"/>
  <c r="I299" i="87"/>
  <c r="I317" i="87"/>
  <c r="I325" i="87"/>
  <c r="I339" i="87"/>
  <c r="I349" i="87"/>
  <c r="H353" i="87"/>
  <c r="I353" i="87"/>
  <c r="H355" i="87"/>
  <c r="I355" i="87"/>
  <c r="I362" i="87"/>
  <c r="I371" i="87"/>
  <c r="I384" i="87"/>
  <c r="I386" i="87"/>
  <c r="I389" i="87"/>
  <c r="I395" i="87"/>
  <c r="I397" i="87"/>
  <c r="I401" i="87"/>
  <c r="I403" i="87"/>
  <c r="I406" i="87"/>
  <c r="I408" i="87"/>
  <c r="F409" i="87"/>
  <c r="H409" i="87"/>
  <c r="I409" i="87"/>
  <c r="I414" i="87"/>
  <c r="I421" i="87"/>
  <c r="I428" i="87"/>
  <c r="I437" i="87"/>
  <c r="I440" i="87"/>
  <c r="I449" i="87"/>
  <c r="I451" i="87"/>
  <c r="I477" i="87"/>
  <c r="I479" i="87"/>
  <c r="I483" i="87"/>
  <c r="I486" i="87"/>
  <c r="I489" i="87"/>
  <c r="I500" i="87"/>
  <c r="I504" i="87"/>
  <c r="I512" i="87"/>
  <c r="I518" i="87"/>
  <c r="C176" i="63"/>
  <c r="H521" i="87"/>
  <c r="I521" i="87"/>
  <c r="I522" i="87"/>
  <c r="I524" i="87"/>
  <c r="I544" i="87"/>
  <c r="C7" i="86"/>
  <c r="B5" i="86"/>
  <c r="E5" i="86"/>
  <c r="I17" i="86"/>
  <c r="I37" i="86"/>
  <c r="H40" i="86"/>
  <c r="I40" i="86"/>
  <c r="H45" i="86"/>
  <c r="I45" i="86"/>
  <c r="I77" i="86"/>
  <c r="I87" i="86"/>
  <c r="I95" i="86"/>
  <c r="I120" i="86"/>
  <c r="I134" i="86"/>
  <c r="I140" i="86"/>
  <c r="I154" i="86"/>
  <c r="I170" i="86"/>
  <c r="I223" i="86"/>
  <c r="I231" i="86"/>
  <c r="I238" i="86"/>
  <c r="I244" i="86"/>
  <c r="I251" i="86"/>
  <c r="I267" i="86"/>
  <c r="I270" i="86"/>
  <c r="I272" i="86"/>
  <c r="I273" i="86"/>
  <c r="I310" i="86"/>
  <c r="I339" i="86"/>
  <c r="I349" i="86"/>
  <c r="I356" i="86"/>
  <c r="I379" i="86"/>
  <c r="I386" i="86"/>
  <c r="I389" i="86"/>
  <c r="I395" i="86"/>
  <c r="I397" i="86"/>
  <c r="I408" i="86"/>
  <c r="I414" i="86"/>
  <c r="I424" i="86"/>
  <c r="I437" i="86"/>
  <c r="I440" i="86"/>
  <c r="I451" i="86"/>
  <c r="I477" i="86"/>
  <c r="I479" i="86"/>
  <c r="I489" i="86"/>
  <c r="H500" i="86"/>
  <c r="I500" i="86"/>
  <c r="I504" i="86"/>
  <c r="I512" i="86"/>
  <c r="H514" i="86"/>
  <c r="I514" i="86"/>
  <c r="H518" i="86"/>
  <c r="I518" i="86"/>
  <c r="C150" i="63" s="1"/>
  <c r="I521" i="86"/>
  <c r="I522" i="86"/>
  <c r="I524" i="86"/>
  <c r="H544" i="86"/>
  <c r="I544" i="86"/>
  <c r="C7" i="85"/>
  <c r="B5" i="85"/>
  <c r="E5" i="85"/>
  <c r="I37" i="85"/>
  <c r="H40" i="85"/>
  <c r="I40" i="85"/>
  <c r="I45" i="85"/>
  <c r="I61" i="85"/>
  <c r="I70" i="85"/>
  <c r="I77" i="85"/>
  <c r="I81" i="85"/>
  <c r="I95" i="85"/>
  <c r="I105" i="85"/>
  <c r="I120" i="85"/>
  <c r="I147" i="85"/>
  <c r="I154" i="85"/>
  <c r="I163" i="85"/>
  <c r="I170" i="85"/>
  <c r="I223" i="85"/>
  <c r="I229" i="85"/>
  <c r="I231" i="85"/>
  <c r="I238" i="85"/>
  <c r="I244" i="85"/>
  <c r="I249" i="85"/>
  <c r="I251" i="85"/>
  <c r="I267" i="85"/>
  <c r="I270" i="85"/>
  <c r="I272" i="85"/>
  <c r="I273" i="85"/>
  <c r="I286" i="85"/>
  <c r="I299" i="85"/>
  <c r="H304" i="85"/>
  <c r="I304" i="85"/>
  <c r="I323" i="85"/>
  <c r="I325" i="85"/>
  <c r="I339" i="85"/>
  <c r="I353" i="85"/>
  <c r="I355" i="85"/>
  <c r="I371" i="85"/>
  <c r="I384" i="85"/>
  <c r="I386" i="85"/>
  <c r="I389" i="85"/>
  <c r="I395" i="85"/>
  <c r="I397" i="85"/>
  <c r="I401" i="85"/>
  <c r="I403" i="85"/>
  <c r="I406" i="85"/>
  <c r="I414" i="85"/>
  <c r="I421" i="85"/>
  <c r="I428" i="85"/>
  <c r="I437" i="85"/>
  <c r="I440" i="85"/>
  <c r="I449" i="85"/>
  <c r="I451" i="85"/>
  <c r="I479" i="85"/>
  <c r="I483" i="85"/>
  <c r="I489" i="85"/>
  <c r="I500" i="85"/>
  <c r="I504" i="85"/>
  <c r="I512" i="85"/>
  <c r="I521" i="85"/>
  <c r="I524" i="85"/>
  <c r="I544" i="85"/>
  <c r="C7" i="84"/>
  <c r="B5" i="84"/>
  <c r="E5" i="84"/>
  <c r="I35" i="84"/>
  <c r="I37" i="84"/>
  <c r="H40" i="84"/>
  <c r="I40" i="84"/>
  <c r="I45" i="84"/>
  <c r="I49" i="84"/>
  <c r="I61" i="84"/>
  <c r="I74" i="84"/>
  <c r="I77" i="84"/>
  <c r="I81" i="84"/>
  <c r="I95" i="84"/>
  <c r="I151" i="84"/>
  <c r="I154" i="84"/>
  <c r="I170" i="84"/>
  <c r="I223" i="84"/>
  <c r="I229" i="84"/>
  <c r="I231" i="84"/>
  <c r="I238" i="84"/>
  <c r="H244" i="84"/>
  <c r="I244" i="84"/>
  <c r="I249" i="84"/>
  <c r="I251" i="84"/>
  <c r="I267" i="84"/>
  <c r="I270" i="84"/>
  <c r="I272" i="84"/>
  <c r="I273" i="84"/>
  <c r="I291" i="84"/>
  <c r="I297" i="84"/>
  <c r="H299" i="84"/>
  <c r="I299" i="84"/>
  <c r="I300" i="84"/>
  <c r="I317" i="84"/>
  <c r="I325" i="84"/>
  <c r="I337" i="84"/>
  <c r="I339" i="84"/>
  <c r="I353" i="84"/>
  <c r="I371" i="84"/>
  <c r="I384" i="84"/>
  <c r="I386" i="84"/>
  <c r="I389" i="84"/>
  <c r="I395" i="84"/>
  <c r="I397" i="84"/>
  <c r="I401" i="84"/>
  <c r="I403" i="84"/>
  <c r="I406" i="84"/>
  <c r="I412" i="84"/>
  <c r="I414" i="84"/>
  <c r="I428" i="84"/>
  <c r="I435" i="84"/>
  <c r="I437" i="84"/>
  <c r="F438" i="84"/>
  <c r="H438" i="84" s="1"/>
  <c r="I438" i="84"/>
  <c r="I440" i="84"/>
  <c r="I449" i="84"/>
  <c r="I451" i="84"/>
  <c r="I477" i="84"/>
  <c r="I479" i="84"/>
  <c r="I483" i="84"/>
  <c r="I486" i="84"/>
  <c r="I489" i="84"/>
  <c r="H498" i="84"/>
  <c r="I498" i="84"/>
  <c r="H500" i="84"/>
  <c r="I500" i="84"/>
  <c r="I504" i="84"/>
  <c r="I508" i="84"/>
  <c r="I514" i="84"/>
  <c r="I521" i="84"/>
  <c r="I524" i="84"/>
  <c r="H542" i="84"/>
  <c r="I542" i="84"/>
  <c r="C7" i="83"/>
  <c r="B5" i="83"/>
  <c r="E5" i="83"/>
  <c r="I17" i="83"/>
  <c r="I22" i="83"/>
  <c r="I37" i="83"/>
  <c r="H40" i="83"/>
  <c r="I40" i="83"/>
  <c r="H45" i="83"/>
  <c r="I45" i="83"/>
  <c r="I70" i="83"/>
  <c r="I77" i="83"/>
  <c r="I81" i="83"/>
  <c r="I95" i="83"/>
  <c r="I105" i="83"/>
  <c r="I120" i="83"/>
  <c r="I154" i="83"/>
  <c r="I170" i="83"/>
  <c r="I191" i="83"/>
  <c r="I223" i="83"/>
  <c r="I229" i="83"/>
  <c r="I231" i="83"/>
  <c r="I238" i="83"/>
  <c r="I244" i="83"/>
  <c r="I251" i="83"/>
  <c r="I267" i="83"/>
  <c r="I270" i="83"/>
  <c r="I272" i="83"/>
  <c r="I273" i="83"/>
  <c r="I283" i="83"/>
  <c r="I286" i="83"/>
  <c r="I287" i="83"/>
  <c r="I291" i="83"/>
  <c r="I299" i="83"/>
  <c r="H304" i="83"/>
  <c r="I304" i="83"/>
  <c r="I310" i="83"/>
  <c r="I325" i="83"/>
  <c r="I337" i="83"/>
  <c r="I339" i="83"/>
  <c r="I349" i="83"/>
  <c r="I353" i="83"/>
  <c r="I355" i="83"/>
  <c r="I371" i="83"/>
  <c r="I384" i="83"/>
  <c r="I386" i="83"/>
  <c r="I389" i="83"/>
  <c r="I395" i="83"/>
  <c r="I397" i="83"/>
  <c r="I401" i="83"/>
  <c r="I403" i="83"/>
  <c r="I408" i="83"/>
  <c r="I412" i="83"/>
  <c r="I414" i="83"/>
  <c r="I424" i="83"/>
  <c r="I431" i="83"/>
  <c r="I435" i="83"/>
  <c r="I437" i="83"/>
  <c r="I438" i="83"/>
  <c r="I440" i="83"/>
  <c r="I449" i="83"/>
  <c r="I451" i="83"/>
  <c r="I474" i="83"/>
  <c r="I477" i="83"/>
  <c r="I479" i="83"/>
  <c r="I483" i="83"/>
  <c r="I489" i="83"/>
  <c r="H500" i="83"/>
  <c r="I500" i="83"/>
  <c r="I504" i="83"/>
  <c r="I512" i="83"/>
  <c r="I518" i="83"/>
  <c r="C72" i="63" s="1"/>
  <c r="I521" i="83"/>
  <c r="I524" i="83"/>
  <c r="H542" i="83"/>
  <c r="I542" i="83"/>
  <c r="H544" i="83"/>
  <c r="I544" i="83"/>
  <c r="C7" i="82"/>
  <c r="B5" i="82"/>
  <c r="E5" i="82"/>
  <c r="I17" i="82"/>
  <c r="I22" i="82"/>
  <c r="H40" i="82"/>
  <c r="I40" i="82"/>
  <c r="I77" i="82"/>
  <c r="I81" i="82"/>
  <c r="I229" i="82"/>
  <c r="I251" i="82"/>
  <c r="I267" i="82"/>
  <c r="I270" i="82"/>
  <c r="I273" i="82"/>
  <c r="I283" i="82"/>
  <c r="I286" i="82"/>
  <c r="I287" i="82"/>
  <c r="H291" i="82"/>
  <c r="I291" i="82"/>
  <c r="I304" i="82"/>
  <c r="I310" i="82"/>
  <c r="I337" i="82"/>
  <c r="I349" i="82"/>
  <c r="I353" i="82"/>
  <c r="I386" i="82"/>
  <c r="I389" i="82"/>
  <c r="I397" i="82"/>
  <c r="I401" i="82"/>
  <c r="I414" i="82"/>
  <c r="I424" i="82"/>
  <c r="I431" i="82"/>
  <c r="I437" i="82"/>
  <c r="I438" i="82"/>
  <c r="I449" i="82"/>
  <c r="I451" i="82"/>
  <c r="I474" i="82"/>
  <c r="I477" i="82"/>
  <c r="I479" i="82"/>
  <c r="I483" i="82"/>
  <c r="I489" i="82"/>
  <c r="H500" i="82"/>
  <c r="I500" i="82"/>
  <c r="I504" i="82"/>
  <c r="I512" i="82"/>
  <c r="I514" i="82"/>
  <c r="I518" i="82"/>
  <c r="C281" i="63"/>
  <c r="H521" i="82"/>
  <c r="I521" i="82"/>
  <c r="I522" i="82"/>
  <c r="I524" i="82"/>
  <c r="I542" i="82"/>
  <c r="I544" i="82"/>
  <c r="C7" i="81"/>
  <c r="B5" i="81"/>
  <c r="E5" i="81"/>
  <c r="I35" i="81"/>
  <c r="I37" i="81"/>
  <c r="H40" i="81"/>
  <c r="I40" i="81"/>
  <c r="I49" i="81"/>
  <c r="I57" i="81"/>
  <c r="I61" i="81"/>
  <c r="I74" i="81"/>
  <c r="I77" i="81"/>
  <c r="I81" i="81"/>
  <c r="I95" i="81"/>
  <c r="I151" i="81"/>
  <c r="I154" i="81"/>
  <c r="I170" i="81"/>
  <c r="I223" i="81"/>
  <c r="I229" i="81"/>
  <c r="I231" i="81"/>
  <c r="I232" i="81"/>
  <c r="I238" i="81"/>
  <c r="H244" i="81"/>
  <c r="I244" i="81"/>
  <c r="I249" i="81"/>
  <c r="I251" i="81"/>
  <c r="I255" i="81"/>
  <c r="I265" i="81"/>
  <c r="I267" i="81"/>
  <c r="I270" i="81"/>
  <c r="I272" i="81"/>
  <c r="I273" i="81"/>
  <c r="I291" i="81"/>
  <c r="I297" i="81"/>
  <c r="I299" i="81"/>
  <c r="I317" i="81"/>
  <c r="I325" i="81"/>
  <c r="I339" i="81"/>
  <c r="I349" i="81"/>
  <c r="H353" i="81"/>
  <c r="I353" i="81"/>
  <c r="H355" i="81"/>
  <c r="I355" i="81"/>
  <c r="I362" i="81"/>
  <c r="I379" i="81"/>
  <c r="I386" i="81"/>
  <c r="I389" i="81"/>
  <c r="I395" i="81"/>
  <c r="I397" i="81"/>
  <c r="I401" i="81"/>
  <c r="I403" i="81"/>
  <c r="I406" i="81"/>
  <c r="I408" i="81"/>
  <c r="F409" i="81"/>
  <c r="H409" i="81"/>
  <c r="I409" i="81"/>
  <c r="I412" i="81"/>
  <c r="I421" i="81"/>
  <c r="I437" i="81"/>
  <c r="I440" i="81"/>
  <c r="I449" i="81"/>
  <c r="I451" i="81"/>
  <c r="I479" i="81"/>
  <c r="I483" i="81"/>
  <c r="I486" i="81"/>
  <c r="I489" i="81"/>
  <c r="I498" i="81"/>
  <c r="I500" i="81"/>
  <c r="I504" i="81"/>
  <c r="I512" i="81"/>
  <c r="I521" i="81"/>
  <c r="I524" i="81"/>
  <c r="I542" i="81"/>
  <c r="I544" i="81"/>
  <c r="C7" i="80"/>
  <c r="B5" i="80"/>
  <c r="E5" i="80"/>
  <c r="I17" i="80"/>
  <c r="I30" i="80"/>
  <c r="H35" i="80"/>
  <c r="I35" i="80"/>
  <c r="H37" i="80"/>
  <c r="I37" i="80"/>
  <c r="H40" i="80"/>
  <c r="I40" i="80"/>
  <c r="I45" i="80"/>
  <c r="I49" i="80"/>
  <c r="I57" i="80"/>
  <c r="I61" i="80"/>
  <c r="I74" i="80"/>
  <c r="I77" i="80"/>
  <c r="I81" i="80"/>
  <c r="I95" i="80"/>
  <c r="I105" i="80"/>
  <c r="I140" i="80"/>
  <c r="I151" i="80"/>
  <c r="I154" i="80"/>
  <c r="I170" i="80"/>
  <c r="I198" i="80"/>
  <c r="I223" i="80"/>
  <c r="I229" i="80"/>
  <c r="I231" i="80"/>
  <c r="I238" i="80"/>
  <c r="I242" i="80"/>
  <c r="H244" i="80"/>
  <c r="I244" i="80"/>
  <c r="I249" i="80"/>
  <c r="I251" i="80"/>
  <c r="I255" i="80"/>
  <c r="I267" i="80"/>
  <c r="I270" i="80"/>
  <c r="I272" i="80"/>
  <c r="I273" i="80"/>
  <c r="I286" i="80"/>
  <c r="I299" i="80"/>
  <c r="I304" i="80"/>
  <c r="I323" i="80"/>
  <c r="I325" i="80"/>
  <c r="I339" i="80"/>
  <c r="I349" i="80"/>
  <c r="I353" i="80"/>
  <c r="H355" i="80"/>
  <c r="I355" i="80"/>
  <c r="I362" i="80"/>
  <c r="I379" i="80"/>
  <c r="I386" i="80"/>
  <c r="I389" i="80"/>
  <c r="I395" i="80"/>
  <c r="I397" i="80"/>
  <c r="I401" i="80"/>
  <c r="I403" i="80"/>
  <c r="I406" i="80"/>
  <c r="I408" i="80"/>
  <c r="I409" i="80"/>
  <c r="I414" i="80"/>
  <c r="I421" i="80"/>
  <c r="I428" i="80"/>
  <c r="I437" i="80"/>
  <c r="I440" i="80"/>
  <c r="I449" i="80"/>
  <c r="I451" i="80"/>
  <c r="I477" i="80"/>
  <c r="I479" i="80"/>
  <c r="I483" i="80"/>
  <c r="I486" i="80"/>
  <c r="I489" i="80"/>
  <c r="I498" i="80"/>
  <c r="I500" i="80"/>
  <c r="I504" i="80"/>
  <c r="H512" i="80"/>
  <c r="I512" i="80"/>
  <c r="H514" i="80"/>
  <c r="I514" i="80"/>
  <c r="I524" i="80"/>
  <c r="I542" i="80"/>
  <c r="I544" i="80"/>
  <c r="I40" i="79"/>
  <c r="B5" i="79"/>
  <c r="E5" i="79"/>
  <c r="C7" i="79"/>
  <c r="I22" i="79"/>
  <c r="I35" i="79"/>
  <c r="I37" i="79"/>
  <c r="I77" i="79"/>
  <c r="I267" i="79"/>
  <c r="I270" i="79"/>
  <c r="I272" i="79"/>
  <c r="I273" i="79"/>
  <c r="I353" i="79"/>
  <c r="I355" i="79"/>
  <c r="I440" i="79"/>
  <c r="I489" i="79"/>
  <c r="H531" i="90"/>
  <c r="J531" i="90"/>
  <c r="J193" i="90"/>
  <c r="I193" i="90"/>
  <c r="H531" i="91"/>
  <c r="I206" i="91"/>
  <c r="I177" i="91"/>
  <c r="I81" i="91"/>
  <c r="I45" i="91"/>
  <c r="I40" i="91"/>
  <c r="I37" i="91"/>
  <c r="I531" i="91"/>
  <c r="F498" i="91"/>
  <c r="H498" i="91"/>
  <c r="I498" i="91"/>
  <c r="F486" i="91"/>
  <c r="H486" i="91" s="1"/>
  <c r="I486" i="91"/>
  <c r="F474" i="91"/>
  <c r="H474" i="91"/>
  <c r="F384" i="91"/>
  <c r="H384" i="91"/>
  <c r="I384" i="91"/>
  <c r="F379" i="91"/>
  <c r="H379" i="91" s="1"/>
  <c r="F333" i="91"/>
  <c r="H333" i="91" s="1"/>
  <c r="I333" i="91"/>
  <c r="F291" i="91"/>
  <c r="H291" i="91"/>
  <c r="I291" i="91"/>
  <c r="F286" i="91"/>
  <c r="H286" i="91" s="1"/>
  <c r="I286" i="91"/>
  <c r="F265" i="91"/>
  <c r="F249" i="91"/>
  <c r="H249" i="91" s="1"/>
  <c r="I249" i="91"/>
  <c r="F216" i="91"/>
  <c r="H216" i="91"/>
  <c r="I216" i="91"/>
  <c r="F198" i="91"/>
  <c r="H198" i="91" s="1"/>
  <c r="I198" i="91"/>
  <c r="F134" i="91"/>
  <c r="H134" i="91"/>
  <c r="I134" i="91"/>
  <c r="F127" i="91"/>
  <c r="H127" i="91" s="1"/>
  <c r="I127" i="91"/>
  <c r="F120" i="91"/>
  <c r="H120" i="91"/>
  <c r="I120" i="91"/>
  <c r="F105" i="91"/>
  <c r="H105" i="91" s="1"/>
  <c r="I105" i="91"/>
  <c r="F99" i="91"/>
  <c r="H99" i="91"/>
  <c r="H100" i="91" s="1"/>
  <c r="I99" i="91"/>
  <c r="F87" i="91"/>
  <c r="H87" i="91" s="1"/>
  <c r="I87" i="91"/>
  <c r="F30" i="91"/>
  <c r="H30" i="91"/>
  <c r="I30" i="91"/>
  <c r="I200" i="91"/>
  <c r="F466" i="91"/>
  <c r="H466" i="91"/>
  <c r="F168" i="91"/>
  <c r="H168" i="91"/>
  <c r="I168" i="91"/>
  <c r="F49" i="91"/>
  <c r="H49" i="91" s="1"/>
  <c r="I49" i="91"/>
  <c r="F283" i="91"/>
  <c r="F183" i="91"/>
  <c r="H183" i="91" s="1"/>
  <c r="F147" i="91"/>
  <c r="H147" i="91" s="1"/>
  <c r="F140" i="91"/>
  <c r="H140" i="91" s="1"/>
  <c r="F116" i="91"/>
  <c r="H116" i="91" s="1"/>
  <c r="F74" i="91"/>
  <c r="H74" i="91" s="1"/>
  <c r="I74" i="91"/>
  <c r="F70" i="91"/>
  <c r="H70" i="91"/>
  <c r="I70" i="91"/>
  <c r="F528" i="91"/>
  <c r="H528" i="91" s="1"/>
  <c r="I528" i="91"/>
  <c r="F512" i="91"/>
  <c r="H512" i="91"/>
  <c r="I512" i="91"/>
  <c r="F424" i="91"/>
  <c r="H424" i="91" s="1"/>
  <c r="I424" i="91"/>
  <c r="F362" i="91"/>
  <c r="H362" i="91"/>
  <c r="I362" i="91"/>
  <c r="F349" i="91"/>
  <c r="H349" i="91" s="1"/>
  <c r="I349" i="91"/>
  <c r="F323" i="91"/>
  <c r="H323" i="91"/>
  <c r="I323" i="91"/>
  <c r="F310" i="91"/>
  <c r="H310" i="91" s="1"/>
  <c r="I310" i="91"/>
  <c r="I100" i="91"/>
  <c r="F61" i="91"/>
  <c r="H61" i="91"/>
  <c r="I61" i="91"/>
  <c r="F57" i="91"/>
  <c r="F534" i="89"/>
  <c r="H534" i="89"/>
  <c r="I534" i="89"/>
  <c r="H531" i="89"/>
  <c r="I531" i="89"/>
  <c r="I533" i="89"/>
  <c r="F498" i="89"/>
  <c r="H498" i="89"/>
  <c r="I498" i="89"/>
  <c r="H487" i="89"/>
  <c r="I487" i="89"/>
  <c r="F286" i="89"/>
  <c r="H286" i="89" s="1"/>
  <c r="I286" i="89"/>
  <c r="F30" i="89"/>
  <c r="H30" i="89"/>
  <c r="F183" i="89"/>
  <c r="H183" i="89"/>
  <c r="I183" i="89"/>
  <c r="F140" i="89"/>
  <c r="H140" i="89" s="1"/>
  <c r="F216" i="89"/>
  <c r="H216" i="89" s="1"/>
  <c r="F521" i="89"/>
  <c r="H521" i="89" s="1"/>
  <c r="I521" i="89"/>
  <c r="F512" i="89"/>
  <c r="H512" i="89"/>
  <c r="I512" i="89"/>
  <c r="F255" i="89"/>
  <c r="H255" i="89" s="1"/>
  <c r="I255" i="89"/>
  <c r="F323" i="89"/>
  <c r="H323" i="89"/>
  <c r="I323" i="89"/>
  <c r="H209" i="89"/>
  <c r="I209" i="89"/>
  <c r="F198" i="89"/>
  <c r="H198" i="89" s="1"/>
  <c r="F168" i="89"/>
  <c r="H168" i="89" s="1"/>
  <c r="I168" i="89"/>
  <c r="F127" i="89"/>
  <c r="H127" i="89"/>
  <c r="I127" i="89"/>
  <c r="F371" i="89"/>
  <c r="H371" i="89" s="1"/>
  <c r="F461" i="89"/>
  <c r="H461" i="89" s="1"/>
  <c r="I200" i="89"/>
  <c r="H408" i="89"/>
  <c r="I408" i="89"/>
  <c r="F409" i="89"/>
  <c r="H409" i="89"/>
  <c r="I409" i="89"/>
  <c r="H435" i="89"/>
  <c r="I435" i="89"/>
  <c r="F438" i="89"/>
  <c r="H438" i="89" s="1"/>
  <c r="I438" i="89"/>
  <c r="H412" i="89"/>
  <c r="I412" i="89"/>
  <c r="F415" i="89"/>
  <c r="H415" i="89"/>
  <c r="F515" i="89"/>
  <c r="H515" i="89"/>
  <c r="I515" i="89"/>
  <c r="C225" i="63"/>
  <c r="H514" i="89"/>
  <c r="I514" i="89"/>
  <c r="F542" i="89"/>
  <c r="F242" i="89"/>
  <c r="H242" i="89" s="1"/>
  <c r="I242" i="89"/>
  <c r="F477" i="89"/>
  <c r="H477" i="89"/>
  <c r="F431" i="89"/>
  <c r="F424" i="89"/>
  <c r="H424" i="89" s="1"/>
  <c r="F356" i="89"/>
  <c r="H356" i="89" s="1"/>
  <c r="I356" i="89"/>
  <c r="F337" i="89"/>
  <c r="H337" i="89"/>
  <c r="I337" i="89"/>
  <c r="F333" i="89"/>
  <c r="H333" i="89" s="1"/>
  <c r="I333" i="89"/>
  <c r="F304" i="89"/>
  <c r="H304" i="89"/>
  <c r="I304" i="89"/>
  <c r="F99" i="89"/>
  <c r="H99" i="89" s="1"/>
  <c r="I99" i="89"/>
  <c r="C216" i="63" s="1"/>
  <c r="F87" i="89"/>
  <c r="H87" i="89" s="1"/>
  <c r="I87" i="89"/>
  <c r="F105" i="89"/>
  <c r="H105" i="89"/>
  <c r="F92" i="89"/>
  <c r="H92" i="89"/>
  <c r="I92" i="89"/>
  <c r="F17" i="89"/>
  <c r="F191" i="89"/>
  <c r="H191" i="89"/>
  <c r="I191" i="89"/>
  <c r="F163" i="89"/>
  <c r="H163" i="89" s="1"/>
  <c r="F120" i="89"/>
  <c r="H120" i="89" s="1"/>
  <c r="F116" i="89"/>
  <c r="H116" i="89" s="1"/>
  <c r="F528" i="89"/>
  <c r="H528" i="89" s="1"/>
  <c r="I528" i="89"/>
  <c r="C226" i="63" s="1"/>
  <c r="I508" i="89"/>
  <c r="F346" i="89"/>
  <c r="H346" i="89" s="1"/>
  <c r="I346" i="89"/>
  <c r="F310" i="89"/>
  <c r="H310" i="89"/>
  <c r="I310" i="89"/>
  <c r="F283" i="89"/>
  <c r="F268" i="89"/>
  <c r="H268" i="89"/>
  <c r="F22" i="89"/>
  <c r="H22" i="89"/>
  <c r="I22" i="89"/>
  <c r="F147" i="89"/>
  <c r="H147" i="89" s="1"/>
  <c r="I147" i="89"/>
  <c r="F134" i="89"/>
  <c r="H134" i="89"/>
  <c r="I134" i="89"/>
  <c r="F70" i="89"/>
  <c r="H70" i="89" s="1"/>
  <c r="I70" i="89"/>
  <c r="F62" i="89"/>
  <c r="H62" i="89"/>
  <c r="F50" i="89"/>
  <c r="H50" i="89"/>
  <c r="H387" i="89"/>
  <c r="I387" i="89"/>
  <c r="F466" i="89"/>
  <c r="H466" i="89"/>
  <c r="I466" i="89"/>
  <c r="I42" i="53"/>
  <c r="F534" i="88"/>
  <c r="H534" i="88"/>
  <c r="I534" i="88"/>
  <c r="H531" i="88"/>
  <c r="I531" i="88"/>
  <c r="I533" i="88"/>
  <c r="H406" i="88"/>
  <c r="I406" i="88"/>
  <c r="F409" i="88"/>
  <c r="H409" i="88"/>
  <c r="I409" i="88"/>
  <c r="F310" i="88"/>
  <c r="H310" i="88" s="1"/>
  <c r="I310" i="88"/>
  <c r="F283" i="88"/>
  <c r="H283" i="88"/>
  <c r="I283" i="88"/>
  <c r="F134" i="88"/>
  <c r="H134" i="88" s="1"/>
  <c r="I134" i="88"/>
  <c r="F379" i="88"/>
  <c r="H379" i="88"/>
  <c r="F512" i="88"/>
  <c r="H512" i="88"/>
  <c r="I512" i="88"/>
  <c r="F242" i="88"/>
  <c r="H242" i="88" s="1"/>
  <c r="I242" i="88"/>
  <c r="F486" i="88"/>
  <c r="H486" i="88"/>
  <c r="I486" i="88"/>
  <c r="F431" i="88"/>
  <c r="H431" i="88" s="1"/>
  <c r="I431" i="88"/>
  <c r="F337" i="88"/>
  <c r="H337" i="88"/>
  <c r="I337" i="88"/>
  <c r="F304" i="88"/>
  <c r="H304" i="88" s="1"/>
  <c r="I304" i="88"/>
  <c r="F22" i="88"/>
  <c r="H22" i="88"/>
  <c r="I22" i="88"/>
  <c r="F191" i="88"/>
  <c r="H191" i="88" s="1"/>
  <c r="I191" i="88"/>
  <c r="F116" i="88"/>
  <c r="H116" i="88"/>
  <c r="I116" i="88"/>
  <c r="F461" i="88"/>
  <c r="H461" i="88" s="1"/>
  <c r="I461" i="88"/>
  <c r="I200" i="88"/>
  <c r="I193" i="88"/>
  <c r="F415" i="88"/>
  <c r="H415" i="88"/>
  <c r="F23" i="88"/>
  <c r="H23" i="88"/>
  <c r="I23" i="88"/>
  <c r="H17" i="88"/>
  <c r="I17" i="88"/>
  <c r="F245" i="88"/>
  <c r="H245" i="88" s="1"/>
  <c r="H428" i="88"/>
  <c r="I428" i="88"/>
  <c r="F356" i="88"/>
  <c r="H356" i="88" s="1"/>
  <c r="I356" i="88"/>
  <c r="F38" i="88"/>
  <c r="I35" i="88"/>
  <c r="F515" i="88"/>
  <c r="H515" i="88"/>
  <c r="I515" i="88"/>
  <c r="H514" i="88"/>
  <c r="I514" i="88"/>
  <c r="F507" i="88"/>
  <c r="H507" i="88" s="1"/>
  <c r="I507" i="88"/>
  <c r="C203" i="63" s="1"/>
  <c r="F498" i="88"/>
  <c r="H498" i="88" s="1"/>
  <c r="I498" i="88"/>
  <c r="F255" i="88"/>
  <c r="H255" i="88"/>
  <c r="I255" i="88"/>
  <c r="F249" i="88"/>
  <c r="H249" i="88" s="1"/>
  <c r="I249" i="88"/>
  <c r="F421" i="88"/>
  <c r="H421" i="88"/>
  <c r="I421" i="88"/>
  <c r="F291" i="88"/>
  <c r="H291" i="88" s="1"/>
  <c r="I291" i="88"/>
  <c r="F286" i="88"/>
  <c r="F30" i="88"/>
  <c r="H30" i="88" s="1"/>
  <c r="F168" i="88"/>
  <c r="H168" i="88" s="1"/>
  <c r="I168" i="88"/>
  <c r="F151" i="88"/>
  <c r="H151" i="88"/>
  <c r="I151" i="88"/>
  <c r="F57" i="88"/>
  <c r="H57" i="88" s="1"/>
  <c r="I57" i="88"/>
  <c r="F521" i="88"/>
  <c r="H521" i="88"/>
  <c r="I521" i="88"/>
  <c r="F528" i="88"/>
  <c r="H528" i="88" s="1"/>
  <c r="I528" i="88"/>
  <c r="C200" i="63" s="1"/>
  <c r="F323" i="88"/>
  <c r="H323" i="88" s="1"/>
  <c r="F317" i="88"/>
  <c r="H317" i="88" s="1"/>
  <c r="F265" i="88"/>
  <c r="F198" i="88"/>
  <c r="H198" i="88" s="1"/>
  <c r="I198" i="88"/>
  <c r="F183" i="88"/>
  <c r="H183" i="88"/>
  <c r="F177" i="88"/>
  <c r="H177" i="88"/>
  <c r="F140" i="88"/>
  <c r="H140" i="88"/>
  <c r="F127" i="88"/>
  <c r="H127" i="88"/>
  <c r="F74" i="88"/>
  <c r="H74" i="88"/>
  <c r="F61" i="88"/>
  <c r="H61" i="88"/>
  <c r="I61" i="88"/>
  <c r="F49" i="88"/>
  <c r="H49" i="88" s="1"/>
  <c r="I49" i="88"/>
  <c r="I387" i="88"/>
  <c r="F466" i="88"/>
  <c r="H466" i="88"/>
  <c r="I466" i="88"/>
  <c r="I41" i="53"/>
  <c r="F534" i="87"/>
  <c r="H534" i="87"/>
  <c r="H531" i="87"/>
  <c r="I531" i="87"/>
  <c r="I533" i="87"/>
  <c r="I534" i="87"/>
  <c r="I508" i="87"/>
  <c r="F498" i="87"/>
  <c r="F501" i="87" s="1"/>
  <c r="H501" i="87" s="1"/>
  <c r="F249" i="87"/>
  <c r="H249" i="87"/>
  <c r="I249" i="87"/>
  <c r="F286" i="87"/>
  <c r="H286" i="87" s="1"/>
  <c r="I286" i="87"/>
  <c r="F30" i="87"/>
  <c r="H30" i="87"/>
  <c r="I30" i="87"/>
  <c r="F183" i="87"/>
  <c r="H183" i="87" s="1"/>
  <c r="I183" i="87"/>
  <c r="F140" i="87"/>
  <c r="H140" i="87"/>
  <c r="F216" i="87"/>
  <c r="H216" i="87"/>
  <c r="F461" i="87"/>
  <c r="H461" i="87"/>
  <c r="I461" i="87"/>
  <c r="C216" i="29"/>
  <c r="F323" i="87"/>
  <c r="H323" i="87"/>
  <c r="F198" i="87"/>
  <c r="H198" i="87"/>
  <c r="I198" i="87"/>
  <c r="F168" i="87"/>
  <c r="H168" i="87" s="1"/>
  <c r="I168" i="87"/>
  <c r="F127" i="87"/>
  <c r="H127" i="87"/>
  <c r="I127" i="87"/>
  <c r="F49" i="87"/>
  <c r="H49" i="87" s="1"/>
  <c r="I49" i="87"/>
  <c r="F379" i="87"/>
  <c r="H379" i="87"/>
  <c r="I200" i="87"/>
  <c r="I193" i="87"/>
  <c r="F545" i="87"/>
  <c r="H545" i="87"/>
  <c r="H542" i="87"/>
  <c r="I542" i="87"/>
  <c r="I412" i="87"/>
  <c r="I415" i="87"/>
  <c r="C214" i="29" s="1"/>
  <c r="H209" i="87"/>
  <c r="I209" i="87"/>
  <c r="I501" i="87"/>
  <c r="I498" i="87"/>
  <c r="H435" i="87"/>
  <c r="I435" i="87"/>
  <c r="F438" i="87"/>
  <c r="H438" i="87"/>
  <c r="I438" i="87"/>
  <c r="H45" i="87"/>
  <c r="I45" i="87"/>
  <c r="F515" i="87"/>
  <c r="H515" i="87" s="1"/>
  <c r="H514" i="87"/>
  <c r="I514" i="87"/>
  <c r="H398" i="87"/>
  <c r="I398" i="87"/>
  <c r="F474" i="87"/>
  <c r="H474" i="87" s="1"/>
  <c r="I474" i="87"/>
  <c r="F346" i="87"/>
  <c r="H346" i="87"/>
  <c r="H350" i="87" s="1"/>
  <c r="H357" i="87" s="1"/>
  <c r="I346" i="87"/>
  <c r="F310" i="87"/>
  <c r="H310" i="87" s="1"/>
  <c r="I310" i="87"/>
  <c r="F283" i="87"/>
  <c r="F22" i="87"/>
  <c r="H22" i="87" s="1"/>
  <c r="I22" i="87"/>
  <c r="F147" i="87"/>
  <c r="H147" i="87"/>
  <c r="I147" i="87"/>
  <c r="F134" i="87"/>
  <c r="H134" i="87" s="1"/>
  <c r="I134" i="87"/>
  <c r="F70" i="87"/>
  <c r="H70" i="87"/>
  <c r="I70" i="87"/>
  <c r="I62" i="87"/>
  <c r="F466" i="87"/>
  <c r="H466" i="87"/>
  <c r="H467" i="87" s="1"/>
  <c r="F242" i="87"/>
  <c r="F431" i="87"/>
  <c r="F424" i="87"/>
  <c r="H424" i="87" s="1"/>
  <c r="H425" i="87" s="1"/>
  <c r="B212" i="29" s="1"/>
  <c r="I424" i="87"/>
  <c r="F356" i="87"/>
  <c r="H356" i="87"/>
  <c r="I356" i="87"/>
  <c r="F337" i="87"/>
  <c r="H337" i="87" s="1"/>
  <c r="I337" i="87"/>
  <c r="F333" i="87"/>
  <c r="H333" i="87"/>
  <c r="I333" i="87"/>
  <c r="F304" i="87"/>
  <c r="H304" i="87" s="1"/>
  <c r="I304" i="87"/>
  <c r="F99" i="87"/>
  <c r="H99" i="87"/>
  <c r="I99" i="87"/>
  <c r="C164" i="63"/>
  <c r="F87" i="87"/>
  <c r="H87" i="87"/>
  <c r="I87" i="87"/>
  <c r="F105" i="87"/>
  <c r="H105" i="87" s="1"/>
  <c r="I105" i="87"/>
  <c r="F92" i="87"/>
  <c r="H92" i="87"/>
  <c r="I92" i="87"/>
  <c r="F17" i="87"/>
  <c r="F191" i="87"/>
  <c r="H191" i="87"/>
  <c r="I191" i="87"/>
  <c r="F163" i="87"/>
  <c r="H163" i="87" s="1"/>
  <c r="H171" i="87" s="1"/>
  <c r="I163" i="87"/>
  <c r="F120" i="87"/>
  <c r="H120" i="87" s="1"/>
  <c r="I120" i="87"/>
  <c r="F116" i="87"/>
  <c r="H116" i="87"/>
  <c r="H135" i="87" s="1"/>
  <c r="F528" i="87"/>
  <c r="H528" i="87" s="1"/>
  <c r="I528" i="87"/>
  <c r="C174" i="63" s="1"/>
  <c r="I515" i="87"/>
  <c r="C173" i="63" s="1"/>
  <c r="I531" i="86"/>
  <c r="H406" i="86"/>
  <c r="I406" i="86"/>
  <c r="F474" i="86"/>
  <c r="H474" i="86"/>
  <c r="I474" i="86"/>
  <c r="F310" i="86"/>
  <c r="H310" i="86" s="1"/>
  <c r="F283" i="86"/>
  <c r="H283" i="86" s="1"/>
  <c r="I283" i="86"/>
  <c r="F140" i="86"/>
  <c r="H140" i="86"/>
  <c r="F379" i="86"/>
  <c r="H379" i="86"/>
  <c r="F255" i="86"/>
  <c r="H255" i="86"/>
  <c r="I255" i="86"/>
  <c r="F249" i="86"/>
  <c r="H249" i="86" s="1"/>
  <c r="I249" i="86"/>
  <c r="F431" i="86"/>
  <c r="F337" i="86"/>
  <c r="H337" i="86" s="1"/>
  <c r="I337" i="86"/>
  <c r="F304" i="86"/>
  <c r="H304" i="86"/>
  <c r="I304" i="86"/>
  <c r="F22" i="86"/>
  <c r="F191" i="86"/>
  <c r="H191" i="86"/>
  <c r="I191" i="86"/>
  <c r="F216" i="86"/>
  <c r="H216" i="86" s="1"/>
  <c r="H528" i="86"/>
  <c r="I528" i="86"/>
  <c r="C148" i="63"/>
  <c r="I193" i="86"/>
  <c r="I428" i="86"/>
  <c r="I353" i="86"/>
  <c r="H17" i="86"/>
  <c r="F542" i="86"/>
  <c r="H542" i="86"/>
  <c r="I542" i="86"/>
  <c r="F486" i="86"/>
  <c r="H486" i="86" s="1"/>
  <c r="H487" i="86" s="1"/>
  <c r="I486" i="86"/>
  <c r="F421" i="86"/>
  <c r="H421" i="86"/>
  <c r="I421" i="86"/>
  <c r="F291" i="86"/>
  <c r="H291" i="86" s="1"/>
  <c r="I291" i="86"/>
  <c r="F286" i="86"/>
  <c r="H286" i="86"/>
  <c r="I286" i="86"/>
  <c r="F30" i="86"/>
  <c r="H30" i="86" s="1"/>
  <c r="F168" i="86"/>
  <c r="H168" i="86" s="1"/>
  <c r="I168" i="86"/>
  <c r="F151" i="86"/>
  <c r="H151" i="86"/>
  <c r="I151" i="86"/>
  <c r="F512" i="86"/>
  <c r="H512" i="86" s="1"/>
  <c r="F466" i="86"/>
  <c r="H466" i="86" s="1"/>
  <c r="I466" i="86"/>
  <c r="I39" i="53" s="1"/>
  <c r="F498" i="86"/>
  <c r="H498" i="86" s="1"/>
  <c r="I498" i="86"/>
  <c r="F245" i="86"/>
  <c r="H245" i="86"/>
  <c r="I245" i="86"/>
  <c r="F323" i="86"/>
  <c r="H323" i="86" s="1"/>
  <c r="I323" i="86"/>
  <c r="I326" i="86"/>
  <c r="F317" i="86"/>
  <c r="H317" i="86" s="1"/>
  <c r="I317" i="86"/>
  <c r="F265" i="86"/>
  <c r="H265" i="86"/>
  <c r="I265" i="86"/>
  <c r="F198" i="86"/>
  <c r="H198" i="86" s="1"/>
  <c r="H201" i="86" s="1"/>
  <c r="B172" i="29" s="1"/>
  <c r="I198" i="86"/>
  <c r="F183" i="86"/>
  <c r="H183" i="86"/>
  <c r="B171" i="29" s="1"/>
  <c r="I183" i="86"/>
  <c r="C142" i="63" s="1"/>
  <c r="F177" i="86"/>
  <c r="H177" i="86" s="1"/>
  <c r="F127" i="86"/>
  <c r="H127" i="86" s="1"/>
  <c r="I127" i="86"/>
  <c r="F38" i="86"/>
  <c r="F41" i="86"/>
  <c r="H41" i="86" s="1"/>
  <c r="F74" i="86"/>
  <c r="H74" i="86" s="1"/>
  <c r="I74" i="86"/>
  <c r="F61" i="86"/>
  <c r="H61" i="86"/>
  <c r="I61" i="86"/>
  <c r="F49" i="86"/>
  <c r="H49" i="86" s="1"/>
  <c r="I49" i="86"/>
  <c r="F534" i="85"/>
  <c r="H534" i="85"/>
  <c r="I534" i="85"/>
  <c r="I528" i="85"/>
  <c r="C122" i="63" s="1"/>
  <c r="I531" i="85"/>
  <c r="I533" i="85"/>
  <c r="I522" i="85"/>
  <c r="H518" i="85"/>
  <c r="I518" i="85"/>
  <c r="C124" i="63" s="1"/>
  <c r="H408" i="85"/>
  <c r="I408" i="85"/>
  <c r="F409" i="85"/>
  <c r="H409" i="85" s="1"/>
  <c r="I409" i="85"/>
  <c r="F498" i="85"/>
  <c r="H498" i="85"/>
  <c r="I498" i="85"/>
  <c r="H326" i="85"/>
  <c r="I326" i="85"/>
  <c r="F317" i="85"/>
  <c r="H317" i="85" s="1"/>
  <c r="I317" i="85"/>
  <c r="F265" i="85"/>
  <c r="F17" i="85"/>
  <c r="H17" i="85" s="1"/>
  <c r="I17" i="85"/>
  <c r="F134" i="85"/>
  <c r="H134" i="85"/>
  <c r="I134" i="85"/>
  <c r="F379" i="85"/>
  <c r="H379" i="85" s="1"/>
  <c r="F542" i="85"/>
  <c r="H542" i="85" s="1"/>
  <c r="I542" i="85"/>
  <c r="F255" i="85"/>
  <c r="H255" i="85"/>
  <c r="I255" i="85"/>
  <c r="F486" i="85"/>
  <c r="H486" i="85" s="1"/>
  <c r="I486" i="85"/>
  <c r="F477" i="85"/>
  <c r="H477" i="85"/>
  <c r="H478" i="85" s="1"/>
  <c r="H480" i="85" s="1"/>
  <c r="I477" i="85"/>
  <c r="F362" i="85"/>
  <c r="H362" i="85" s="1"/>
  <c r="I362" i="85"/>
  <c r="F349" i="85"/>
  <c r="H349" i="85"/>
  <c r="H350" i="85" s="1"/>
  <c r="I349" i="85"/>
  <c r="F291" i="85"/>
  <c r="H291" i="85" s="1"/>
  <c r="I291" i="85"/>
  <c r="F191" i="85"/>
  <c r="H191" i="85"/>
  <c r="I191" i="85"/>
  <c r="F116" i="85"/>
  <c r="H116" i="85" s="1"/>
  <c r="I116" i="85"/>
  <c r="I200" i="85"/>
  <c r="H435" i="85"/>
  <c r="I435" i="85"/>
  <c r="F438" i="85"/>
  <c r="H438" i="85" s="1"/>
  <c r="I438" i="85"/>
  <c r="F268" i="85"/>
  <c r="H268" i="85"/>
  <c r="H265" i="85"/>
  <c r="I265" i="85"/>
  <c r="F515" i="85"/>
  <c r="H515" i="85"/>
  <c r="I515" i="85"/>
  <c r="C121" i="63"/>
  <c r="H514" i="85"/>
  <c r="I514" i="85"/>
  <c r="I545" i="85"/>
  <c r="C155" i="29"/>
  <c r="H412" i="85"/>
  <c r="I412" i="85"/>
  <c r="F415" i="85"/>
  <c r="H415" i="85"/>
  <c r="F242" i="85"/>
  <c r="H242" i="85"/>
  <c r="I242" i="85"/>
  <c r="F431" i="85"/>
  <c r="F424" i="85"/>
  <c r="H424" i="85"/>
  <c r="F337" i="85"/>
  <c r="H337" i="85"/>
  <c r="I337" i="85"/>
  <c r="F333" i="85"/>
  <c r="H333" i="85" s="1"/>
  <c r="I333" i="85"/>
  <c r="H209" i="85"/>
  <c r="I209" i="85"/>
  <c r="F87" i="85"/>
  <c r="H87" i="85"/>
  <c r="I87" i="85"/>
  <c r="F140" i="85"/>
  <c r="H140" i="85" s="1"/>
  <c r="I140" i="85"/>
  <c r="F466" i="85"/>
  <c r="H466" i="85"/>
  <c r="I466" i="85"/>
  <c r="I38" i="53"/>
  <c r="H398" i="85"/>
  <c r="I398" i="85"/>
  <c r="F474" i="85"/>
  <c r="H474" i="85"/>
  <c r="F346" i="85"/>
  <c r="H346" i="85"/>
  <c r="F310" i="85"/>
  <c r="H310" i="85" s="1"/>
  <c r="I310" i="85"/>
  <c r="F297" i="85"/>
  <c r="F283" i="85"/>
  <c r="F22" i="85"/>
  <c r="H22" i="85"/>
  <c r="I22" i="85"/>
  <c r="I534" i="84"/>
  <c r="I531" i="84"/>
  <c r="I533" i="84"/>
  <c r="F255" i="84"/>
  <c r="H255" i="84"/>
  <c r="I255" i="84"/>
  <c r="F424" i="84"/>
  <c r="H424" i="84" s="1"/>
  <c r="H425" i="84" s="1"/>
  <c r="I424" i="84"/>
  <c r="F421" i="84"/>
  <c r="H421" i="84"/>
  <c r="F362" i="84"/>
  <c r="H362" i="84"/>
  <c r="I362" i="84"/>
  <c r="I356" i="84"/>
  <c r="F286" i="84"/>
  <c r="H286" i="84"/>
  <c r="I286" i="84"/>
  <c r="F283" i="84"/>
  <c r="F287" i="84" s="1"/>
  <c r="F30" i="84"/>
  <c r="H30" i="84"/>
  <c r="F22" i="84"/>
  <c r="H22" i="84"/>
  <c r="I22" i="84"/>
  <c r="F183" i="84"/>
  <c r="H183" i="84" s="1"/>
  <c r="F140" i="84"/>
  <c r="H140" i="84" s="1"/>
  <c r="I140" i="84"/>
  <c r="F216" i="84"/>
  <c r="H216" i="84"/>
  <c r="I216" i="84"/>
  <c r="C110" i="29"/>
  <c r="I490" i="84"/>
  <c r="F323" i="84"/>
  <c r="H323" i="84" s="1"/>
  <c r="I323" i="84"/>
  <c r="I209" i="84"/>
  <c r="F198" i="84"/>
  <c r="H198" i="84" s="1"/>
  <c r="H201" i="84" s="1"/>
  <c r="B108" i="29" s="1"/>
  <c r="I198" i="84"/>
  <c r="F168" i="84"/>
  <c r="H168" i="84"/>
  <c r="I168" i="84"/>
  <c r="F127" i="84"/>
  <c r="H127" i="84" s="1"/>
  <c r="I127" i="84"/>
  <c r="F379" i="84"/>
  <c r="H379" i="84"/>
  <c r="I379" i="84"/>
  <c r="I200" i="84"/>
  <c r="I408" i="84"/>
  <c r="I409" i="84"/>
  <c r="I487" i="84"/>
  <c r="I268" i="84"/>
  <c r="F147" i="84"/>
  <c r="H147" i="84"/>
  <c r="I147" i="84"/>
  <c r="F134" i="84"/>
  <c r="H134" i="84" s="1"/>
  <c r="I134" i="84"/>
  <c r="F70" i="84"/>
  <c r="H70" i="84"/>
  <c r="I70" i="84"/>
  <c r="I62" i="84"/>
  <c r="H518" i="84"/>
  <c r="I518" i="84"/>
  <c r="C98" i="63"/>
  <c r="I355" i="84"/>
  <c r="H283" i="84"/>
  <c r="I283" i="84"/>
  <c r="I265" i="84"/>
  <c r="I57" i="84"/>
  <c r="I415" i="84"/>
  <c r="C118" i="29" s="1"/>
  <c r="F415" i="90"/>
  <c r="H415" i="90" s="1"/>
  <c r="J415" i="90"/>
  <c r="F431" i="84"/>
  <c r="F349" i="84"/>
  <c r="H349" i="84" s="1"/>
  <c r="I349" i="84"/>
  <c r="F304" i="84"/>
  <c r="H304" i="84"/>
  <c r="I304" i="84"/>
  <c r="F99" i="84"/>
  <c r="H99" i="84" s="1"/>
  <c r="I99" i="84"/>
  <c r="C86" i="63" s="1"/>
  <c r="F87" i="84"/>
  <c r="H87" i="84" s="1"/>
  <c r="I87" i="84"/>
  <c r="F105" i="84"/>
  <c r="H105" i="84"/>
  <c r="I105" i="84"/>
  <c r="F92" i="84"/>
  <c r="H92" i="84" s="1"/>
  <c r="B103" i="29" s="1"/>
  <c r="I92" i="84"/>
  <c r="F17" i="84"/>
  <c r="H17" i="84"/>
  <c r="I17" i="84"/>
  <c r="F191" i="84"/>
  <c r="H191" i="84" s="1"/>
  <c r="F163" i="84"/>
  <c r="H163" i="84" s="1"/>
  <c r="H171" i="84" s="1"/>
  <c r="I163" i="84"/>
  <c r="F120" i="84"/>
  <c r="H120" i="84" s="1"/>
  <c r="I120" i="84"/>
  <c r="F116" i="84"/>
  <c r="H116" i="84"/>
  <c r="I116" i="84"/>
  <c r="F474" i="90"/>
  <c r="H474" i="90"/>
  <c r="F512" i="84"/>
  <c r="H512" i="84"/>
  <c r="I512" i="84"/>
  <c r="F466" i="84"/>
  <c r="H466" i="84" s="1"/>
  <c r="I466" i="84"/>
  <c r="I37" i="53" s="1"/>
  <c r="I534" i="83"/>
  <c r="I531" i="83"/>
  <c r="I533" i="83"/>
  <c r="H428" i="83"/>
  <c r="I428" i="83"/>
  <c r="F432" i="83"/>
  <c r="H432" i="83"/>
  <c r="I432" i="83"/>
  <c r="C85" i="29"/>
  <c r="I515" i="83"/>
  <c r="C69" i="63"/>
  <c r="H514" i="83"/>
  <c r="I514" i="83"/>
  <c r="I522" i="83"/>
  <c r="F242" i="83"/>
  <c r="F245" i="83" s="1"/>
  <c r="H245" i="83" s="1"/>
  <c r="F486" i="83"/>
  <c r="H486" i="83"/>
  <c r="F362" i="83"/>
  <c r="H362" i="83"/>
  <c r="I362" i="83"/>
  <c r="F333" i="83"/>
  <c r="H333" i="83" s="1"/>
  <c r="I333" i="83"/>
  <c r="F99" i="83"/>
  <c r="H99" i="83"/>
  <c r="F163" i="83"/>
  <c r="H163" i="83"/>
  <c r="F134" i="83"/>
  <c r="H134" i="83"/>
  <c r="I134" i="83"/>
  <c r="F379" i="83"/>
  <c r="H379" i="83" s="1"/>
  <c r="F528" i="83"/>
  <c r="H528" i="83" s="1"/>
  <c r="F346" i="83"/>
  <c r="H346" i="83" s="1"/>
  <c r="I346" i="83"/>
  <c r="F87" i="83"/>
  <c r="H87" i="83"/>
  <c r="I87" i="83"/>
  <c r="F147" i="83"/>
  <c r="H147" i="83" s="1"/>
  <c r="I147" i="83"/>
  <c r="F116" i="83"/>
  <c r="H116" i="83"/>
  <c r="H135" i="83" s="1"/>
  <c r="I116" i="83"/>
  <c r="F461" i="83"/>
  <c r="H461" i="83" s="1"/>
  <c r="I461" i="83"/>
  <c r="I200" i="83"/>
  <c r="I193" i="83"/>
  <c r="I406" i="83"/>
  <c r="I409" i="83"/>
  <c r="F300" i="83"/>
  <c r="H297" i="83"/>
  <c r="I297" i="83"/>
  <c r="F38" i="83"/>
  <c r="H35" i="83"/>
  <c r="I35" i="83"/>
  <c r="I242" i="83"/>
  <c r="F421" i="83"/>
  <c r="H421" i="83"/>
  <c r="I421" i="83"/>
  <c r="I356" i="83"/>
  <c r="F30" i="83"/>
  <c r="H30" i="83"/>
  <c r="I30" i="83"/>
  <c r="F23" i="83"/>
  <c r="H23" i="83" s="1"/>
  <c r="H31" i="83" s="1"/>
  <c r="I23" i="83"/>
  <c r="F168" i="83"/>
  <c r="H168" i="83" s="1"/>
  <c r="I168" i="83"/>
  <c r="F151" i="83"/>
  <c r="H151" i="83"/>
  <c r="F57" i="83"/>
  <c r="H57" i="83" s="1"/>
  <c r="I57" i="83"/>
  <c r="F105" i="90"/>
  <c r="H105" i="90"/>
  <c r="F466" i="83"/>
  <c r="H466" i="83"/>
  <c r="H467" i="83" s="1"/>
  <c r="F507" i="83"/>
  <c r="H507" i="83" s="1"/>
  <c r="H508" i="83" s="1"/>
  <c r="F498" i="83"/>
  <c r="F255" i="83"/>
  <c r="H255" i="83" s="1"/>
  <c r="I255" i="83"/>
  <c r="F249" i="83"/>
  <c r="H249" i="83"/>
  <c r="I249" i="83"/>
  <c r="F323" i="83"/>
  <c r="H323" i="83" s="1"/>
  <c r="H326" i="83" s="1"/>
  <c r="I323" i="83"/>
  <c r="F317" i="83"/>
  <c r="H317" i="83"/>
  <c r="I317" i="83"/>
  <c r="F265" i="83"/>
  <c r="F198" i="83"/>
  <c r="H198" i="83"/>
  <c r="I198" i="83"/>
  <c r="F183" i="83"/>
  <c r="H183" i="83"/>
  <c r="F177" i="83"/>
  <c r="H177" i="83"/>
  <c r="I177" i="83"/>
  <c r="F140" i="83"/>
  <c r="H140" i="83" s="1"/>
  <c r="F127" i="83"/>
  <c r="H127" i="83"/>
  <c r="F74" i="83"/>
  <c r="H74" i="83" s="1"/>
  <c r="F61" i="83"/>
  <c r="H61" i="83" s="1"/>
  <c r="I61" i="83"/>
  <c r="F49" i="83"/>
  <c r="H49" i="83"/>
  <c r="I49" i="83"/>
  <c r="I193" i="82"/>
  <c r="I220" i="82"/>
  <c r="I206" i="82"/>
  <c r="I545" i="82"/>
  <c r="C348" i="29"/>
  <c r="I461" i="82"/>
  <c r="H35" i="53"/>
  <c r="I37" i="82"/>
  <c r="I120" i="82"/>
  <c r="I154" i="82"/>
  <c r="I170" i="82"/>
  <c r="I223" i="82"/>
  <c r="I231" i="82"/>
  <c r="I238" i="82"/>
  <c r="I244" i="82"/>
  <c r="I272" i="82"/>
  <c r="I299" i="82"/>
  <c r="I325" i="82"/>
  <c r="I339" i="82"/>
  <c r="I355" i="82"/>
  <c r="I371" i="82"/>
  <c r="I384" i="82"/>
  <c r="I395" i="82"/>
  <c r="I403" i="82"/>
  <c r="I408" i="82"/>
  <c r="I435" i="82"/>
  <c r="I440" i="82"/>
  <c r="I533" i="82"/>
  <c r="I531" i="82"/>
  <c r="H531" i="82"/>
  <c r="H428" i="82"/>
  <c r="I428" i="82"/>
  <c r="I432" i="82"/>
  <c r="C342" i="29" s="1"/>
  <c r="I398" i="82"/>
  <c r="F242" i="82"/>
  <c r="F486" i="82"/>
  <c r="H486" i="82" s="1"/>
  <c r="I486" i="82"/>
  <c r="F362" i="82"/>
  <c r="H362" i="82"/>
  <c r="I362" i="82"/>
  <c r="F333" i="82"/>
  <c r="H333" i="82" s="1"/>
  <c r="I333" i="82"/>
  <c r="F99" i="82"/>
  <c r="H99" i="82"/>
  <c r="I99" i="82"/>
  <c r="C269" i="63"/>
  <c r="F163" i="82"/>
  <c r="H163" i="82"/>
  <c r="I163" i="82"/>
  <c r="F134" i="82"/>
  <c r="H134" i="82" s="1"/>
  <c r="I134" i="82"/>
  <c r="F216" i="82"/>
  <c r="H216" i="82"/>
  <c r="I216" i="82"/>
  <c r="C335" i="29"/>
  <c r="F346" i="82"/>
  <c r="H346" i="82"/>
  <c r="F87" i="82"/>
  <c r="H87" i="82"/>
  <c r="I87" i="82"/>
  <c r="F147" i="82"/>
  <c r="H147" i="82" s="1"/>
  <c r="I147" i="82"/>
  <c r="F116" i="82"/>
  <c r="H116" i="82"/>
  <c r="F379" i="82"/>
  <c r="H379" i="82"/>
  <c r="I200" i="82"/>
  <c r="F245" i="82"/>
  <c r="H245" i="82" s="1"/>
  <c r="I245" i="82"/>
  <c r="H242" i="82"/>
  <c r="I242" i="82"/>
  <c r="H406" i="82"/>
  <c r="I406" i="82"/>
  <c r="I409" i="82"/>
  <c r="I297" i="82"/>
  <c r="F38" i="82"/>
  <c r="H35" i="82"/>
  <c r="I35" i="82"/>
  <c r="F421" i="82"/>
  <c r="H421" i="82" s="1"/>
  <c r="I421" i="82"/>
  <c r="I356" i="82"/>
  <c r="H100" i="82"/>
  <c r="I100" i="82"/>
  <c r="F30" i="82"/>
  <c r="H30" i="82" s="1"/>
  <c r="I30" i="82"/>
  <c r="I23" i="82"/>
  <c r="F168" i="82"/>
  <c r="H168" i="82" s="1"/>
  <c r="H171" i="82"/>
  <c r="F151" i="82"/>
  <c r="H151" i="82"/>
  <c r="F57" i="82"/>
  <c r="F507" i="82"/>
  <c r="H507" i="82" s="1"/>
  <c r="I507" i="82"/>
  <c r="C282" i="63" s="1"/>
  <c r="F498" i="82"/>
  <c r="H498" i="82" s="1"/>
  <c r="I498" i="82"/>
  <c r="F255" i="82"/>
  <c r="H255" i="82"/>
  <c r="I255" i="82"/>
  <c r="F249" i="82"/>
  <c r="H249" i="82" s="1"/>
  <c r="F323" i="82"/>
  <c r="H323" i="82" s="1"/>
  <c r="F317" i="82"/>
  <c r="H317" i="82" s="1"/>
  <c r="I317" i="82"/>
  <c r="F265" i="82"/>
  <c r="H265" i="82"/>
  <c r="I265" i="82"/>
  <c r="F198" i="82"/>
  <c r="H198" i="82" s="1"/>
  <c r="I198" i="82"/>
  <c r="F183" i="82"/>
  <c r="H183" i="82"/>
  <c r="B332" i="29" s="1"/>
  <c r="F177" i="82"/>
  <c r="H177" i="82" s="1"/>
  <c r="I177" i="82"/>
  <c r="E35" i="53" s="1"/>
  <c r="F140" i="82"/>
  <c r="H140" i="82" s="1"/>
  <c r="I140" i="82"/>
  <c r="F127" i="82"/>
  <c r="H127" i="82"/>
  <c r="I127" i="82"/>
  <c r="F74" i="82"/>
  <c r="H74" i="82" s="1"/>
  <c r="I74" i="82"/>
  <c r="F61" i="82"/>
  <c r="H61" i="82"/>
  <c r="I61" i="82"/>
  <c r="F49" i="82"/>
  <c r="H49" i="82" s="1"/>
  <c r="I49" i="82"/>
  <c r="F466" i="82"/>
  <c r="H466" i="82"/>
  <c r="H467" i="82" s="1"/>
  <c r="I466" i="82"/>
  <c r="I35" i="53" s="1"/>
  <c r="H531" i="81"/>
  <c r="I531" i="81"/>
  <c r="I533" i="81"/>
  <c r="I534" i="81"/>
  <c r="I514" i="81"/>
  <c r="I452" i="81"/>
  <c r="H398" i="81"/>
  <c r="I398" i="81"/>
  <c r="F242" i="81"/>
  <c r="H242" i="81" s="1"/>
  <c r="I242" i="81"/>
  <c r="F323" i="81"/>
  <c r="H323" i="81"/>
  <c r="F198" i="81"/>
  <c r="H198" i="81"/>
  <c r="I198" i="81"/>
  <c r="F168" i="81"/>
  <c r="H168" i="81" s="1"/>
  <c r="I168" i="81"/>
  <c r="F127" i="81"/>
  <c r="H127" i="81"/>
  <c r="I127" i="81"/>
  <c r="F220" i="81"/>
  <c r="H220" i="81" s="1"/>
  <c r="F384" i="81"/>
  <c r="H384" i="81" s="1"/>
  <c r="F528" i="81"/>
  <c r="H528" i="81" s="1"/>
  <c r="I528" i="81"/>
  <c r="C252" i="63" s="1"/>
  <c r="I487" i="81"/>
  <c r="F286" i="81"/>
  <c r="H286" i="81"/>
  <c r="I286" i="81"/>
  <c r="F30" i="81"/>
  <c r="H30" i="81" s="1"/>
  <c r="I30" i="81"/>
  <c r="F183" i="81"/>
  <c r="H183" i="81"/>
  <c r="I183" i="81"/>
  <c r="F140" i="81"/>
  <c r="H140" i="81" s="1"/>
  <c r="F371" i="81"/>
  <c r="H371" i="81" s="1"/>
  <c r="I200" i="81"/>
  <c r="I193" i="81"/>
  <c r="H435" i="81"/>
  <c r="I435" i="81"/>
  <c r="I438" i="81"/>
  <c r="F522" i="81"/>
  <c r="H522" i="81"/>
  <c r="I522" i="81"/>
  <c r="H518" i="81"/>
  <c r="I518" i="81"/>
  <c r="C254" i="63"/>
  <c r="I45" i="81"/>
  <c r="I545" i="81"/>
  <c r="C315" i="29" s="1"/>
  <c r="I501" i="81"/>
  <c r="F346" i="81"/>
  <c r="H346" i="81"/>
  <c r="H350" i="81" s="1"/>
  <c r="H357" i="81" s="1"/>
  <c r="F310" i="81"/>
  <c r="H310" i="81"/>
  <c r="I310" i="81"/>
  <c r="F283" i="81"/>
  <c r="F22" i="81"/>
  <c r="H22" i="81"/>
  <c r="I22" i="81"/>
  <c r="F147" i="81"/>
  <c r="H147" i="81" s="1"/>
  <c r="I147" i="81"/>
  <c r="F134" i="81"/>
  <c r="H134" i="81"/>
  <c r="I134" i="81"/>
  <c r="F70" i="81"/>
  <c r="H70" i="81" s="1"/>
  <c r="I70" i="81"/>
  <c r="I62" i="81"/>
  <c r="F477" i="81"/>
  <c r="H477" i="81" s="1"/>
  <c r="I477" i="81"/>
  <c r="F474" i="81"/>
  <c r="H474" i="81"/>
  <c r="I474" i="81"/>
  <c r="F431" i="81"/>
  <c r="H431" i="81" s="1"/>
  <c r="I431" i="81"/>
  <c r="F424" i="81"/>
  <c r="H424" i="81"/>
  <c r="I424" i="81"/>
  <c r="F356" i="81"/>
  <c r="H356" i="81" s="1"/>
  <c r="I356" i="81"/>
  <c r="F337" i="81"/>
  <c r="H337" i="81"/>
  <c r="I337" i="81"/>
  <c r="F333" i="81"/>
  <c r="H333" i="81" s="1"/>
  <c r="I333" i="81"/>
  <c r="F304" i="81"/>
  <c r="H304" i="81"/>
  <c r="I304" i="81"/>
  <c r="F99" i="81"/>
  <c r="H99" i="81" s="1"/>
  <c r="H100" i="81" s="1"/>
  <c r="I99" i="81"/>
  <c r="C242" i="63" s="1"/>
  <c r="F87" i="81"/>
  <c r="H87" i="81" s="1"/>
  <c r="I87" i="81"/>
  <c r="F105" i="81"/>
  <c r="H105" i="81"/>
  <c r="I105" i="81"/>
  <c r="F92" i="81"/>
  <c r="H92" i="81" s="1"/>
  <c r="B295" i="29" s="1"/>
  <c r="I92" i="81"/>
  <c r="F17" i="81"/>
  <c r="F191" i="81"/>
  <c r="H191" i="81"/>
  <c r="H201" i="81" s="1"/>
  <c r="I191" i="81"/>
  <c r="F163" i="81"/>
  <c r="H163" i="81"/>
  <c r="F120" i="81"/>
  <c r="H120" i="81" s="1"/>
  <c r="I120" i="81"/>
  <c r="F116" i="81"/>
  <c r="H116" i="81"/>
  <c r="F466" i="81"/>
  <c r="H466" i="81" s="1"/>
  <c r="I515" i="81"/>
  <c r="C251" i="63" s="1"/>
  <c r="H531" i="80"/>
  <c r="I533" i="80"/>
  <c r="I534" i="80"/>
  <c r="F92" i="90"/>
  <c r="H92" i="90"/>
  <c r="I531" i="80"/>
  <c r="C39" i="29"/>
  <c r="F507" i="80"/>
  <c r="H507" i="80"/>
  <c r="H508" i="80" s="1"/>
  <c r="I507" i="80"/>
  <c r="C48" i="63" s="1"/>
  <c r="F337" i="80"/>
  <c r="H337" i="80"/>
  <c r="I337" i="80"/>
  <c r="F291" i="80"/>
  <c r="H291" i="80" s="1"/>
  <c r="I291" i="80"/>
  <c r="F127" i="80"/>
  <c r="H127" i="80" s="1"/>
  <c r="I127" i="80"/>
  <c r="F479" i="90"/>
  <c r="H479" i="90" s="1"/>
  <c r="F431" i="90"/>
  <c r="H431" i="90" s="1"/>
  <c r="F424" i="90"/>
  <c r="H424" i="90" s="1"/>
  <c r="F349" i="90"/>
  <c r="H349" i="90" s="1"/>
  <c r="H350" i="90" s="1"/>
  <c r="H357" i="90" s="1"/>
  <c r="F220" i="80"/>
  <c r="H220" i="80" s="1"/>
  <c r="F384" i="80"/>
  <c r="H384" i="80" s="1"/>
  <c r="H387" i="80" s="1"/>
  <c r="F521" i="80"/>
  <c r="I521" i="80"/>
  <c r="F515" i="80"/>
  <c r="H515" i="80"/>
  <c r="F317" i="80"/>
  <c r="H317" i="80" s="1"/>
  <c r="I317" i="80"/>
  <c r="F265" i="80"/>
  <c r="H265" i="80" s="1"/>
  <c r="I265" i="80"/>
  <c r="F371" i="80"/>
  <c r="H371" i="80"/>
  <c r="H390" i="80" s="1"/>
  <c r="I528" i="80"/>
  <c r="C45" i="63" s="1"/>
  <c r="I200" i="80"/>
  <c r="F421" i="90"/>
  <c r="H421" i="90" s="1"/>
  <c r="H428" i="90"/>
  <c r="J428" i="90"/>
  <c r="H406" i="90"/>
  <c r="F409" i="90"/>
  <c r="H409" i="90" s="1"/>
  <c r="H435" i="90"/>
  <c r="F438" i="90"/>
  <c r="H438" i="90" s="1"/>
  <c r="F371" i="90"/>
  <c r="H371" i="90" s="1"/>
  <c r="J371" i="90"/>
  <c r="I193" i="80"/>
  <c r="F297" i="90"/>
  <c r="H297" i="90" s="1"/>
  <c r="F286" i="90"/>
  <c r="H286" i="90" s="1"/>
  <c r="F273" i="90"/>
  <c r="H273" i="90" s="1"/>
  <c r="F120" i="90"/>
  <c r="H120" i="90" s="1"/>
  <c r="I522" i="80"/>
  <c r="H518" i="80"/>
  <c r="I518" i="80"/>
  <c r="C47" i="63" s="1"/>
  <c r="I398" i="80"/>
  <c r="I412" i="80"/>
  <c r="I415" i="80"/>
  <c r="C54" i="29" s="1"/>
  <c r="H435" i="80"/>
  <c r="I435" i="80"/>
  <c r="F438" i="80"/>
  <c r="H438" i="80" s="1"/>
  <c r="I438" i="80"/>
  <c r="I501" i="80"/>
  <c r="F245" i="80"/>
  <c r="H245" i="80" s="1"/>
  <c r="H258" i="80" s="1"/>
  <c r="B58" i="29" s="1"/>
  <c r="F431" i="80"/>
  <c r="F424" i="80"/>
  <c r="H424" i="80" s="1"/>
  <c r="I424" i="80"/>
  <c r="F356" i="80"/>
  <c r="H356" i="80" s="1"/>
  <c r="I356" i="80"/>
  <c r="F333" i="80"/>
  <c r="H333" i="80"/>
  <c r="I333" i="80"/>
  <c r="H209" i="80"/>
  <c r="I209" i="80"/>
  <c r="F87" i="80"/>
  <c r="H87" i="80" s="1"/>
  <c r="I87" i="80"/>
  <c r="F191" i="80"/>
  <c r="H191" i="80"/>
  <c r="F183" i="80"/>
  <c r="H183" i="80" s="1"/>
  <c r="B43" i="29" s="1"/>
  <c r="I183" i="80"/>
  <c r="F337" i="90"/>
  <c r="H337" i="90" s="1"/>
  <c r="F474" i="80"/>
  <c r="H474" i="80" s="1"/>
  <c r="F346" i="80"/>
  <c r="H346" i="80" s="1"/>
  <c r="F310" i="80"/>
  <c r="H310" i="80" s="1"/>
  <c r="I310" i="80"/>
  <c r="F297" i="80"/>
  <c r="H297" i="80" s="1"/>
  <c r="I297" i="80"/>
  <c r="F283" i="80"/>
  <c r="H283" i="80" s="1"/>
  <c r="F22" i="80"/>
  <c r="H22" i="80" s="1"/>
  <c r="I22" i="80"/>
  <c r="F168" i="80"/>
  <c r="H168" i="80" s="1"/>
  <c r="I168" i="80"/>
  <c r="F346" i="90"/>
  <c r="H346" i="90" s="1"/>
  <c r="F333" i="90"/>
  <c r="H333" i="90"/>
  <c r="F99" i="90"/>
  <c r="H99" i="90" s="1"/>
  <c r="H100" i="90" s="1"/>
  <c r="F127" i="90"/>
  <c r="H127" i="90"/>
  <c r="J127" i="90"/>
  <c r="F116" i="90"/>
  <c r="H116" i="90"/>
  <c r="F74" i="90"/>
  <c r="H74" i="90" s="1"/>
  <c r="F70" i="90"/>
  <c r="H70" i="90" s="1"/>
  <c r="F177" i="90"/>
  <c r="H177" i="90" s="1"/>
  <c r="H184" i="90" s="1"/>
  <c r="F163" i="80"/>
  <c r="H163" i="80" s="1"/>
  <c r="I163" i="80"/>
  <c r="F120" i="80"/>
  <c r="H120" i="80" s="1"/>
  <c r="I120" i="80"/>
  <c r="F116" i="80"/>
  <c r="H116" i="80" s="1"/>
  <c r="I116" i="80"/>
  <c r="F542" i="90"/>
  <c r="H542" i="90"/>
  <c r="I542" i="90"/>
  <c r="F242" i="90"/>
  <c r="H242" i="90" s="1"/>
  <c r="J242" i="90"/>
  <c r="F362" i="90"/>
  <c r="H362" i="90" s="1"/>
  <c r="F291" i="90"/>
  <c r="H291" i="90"/>
  <c r="F22" i="90"/>
  <c r="H22" i="90" s="1"/>
  <c r="J22" i="90"/>
  <c r="F384" i="90"/>
  <c r="H384" i="90" s="1"/>
  <c r="H387" i="90" s="1"/>
  <c r="J384" i="90"/>
  <c r="F379" i="90"/>
  <c r="H379" i="90"/>
  <c r="H390" i="90" s="1"/>
  <c r="F466" i="90"/>
  <c r="H466" i="90" s="1"/>
  <c r="F147" i="80"/>
  <c r="H147" i="80"/>
  <c r="H152" i="80" s="1"/>
  <c r="F134" i="80"/>
  <c r="H134" i="80" s="1"/>
  <c r="I134" i="80"/>
  <c r="F70" i="80"/>
  <c r="H70" i="80" s="1"/>
  <c r="I62" i="80"/>
  <c r="F477" i="90"/>
  <c r="H477" i="90"/>
  <c r="F304" i="90"/>
  <c r="H304" i="90" s="1"/>
  <c r="F265" i="90"/>
  <c r="F198" i="90"/>
  <c r="H198" i="90" s="1"/>
  <c r="H201" i="90" s="1"/>
  <c r="F191" i="90"/>
  <c r="H191" i="90"/>
  <c r="F151" i="90"/>
  <c r="H151" i="90" s="1"/>
  <c r="F147" i="90"/>
  <c r="H147" i="90"/>
  <c r="J147" i="90"/>
  <c r="F140" i="90"/>
  <c r="H140" i="90" s="1"/>
  <c r="F57" i="90"/>
  <c r="H57" i="90"/>
  <c r="J57" i="90"/>
  <c r="F466" i="80"/>
  <c r="H466" i="80"/>
  <c r="I466" i="80"/>
  <c r="I33" i="53" s="1"/>
  <c r="F198" i="79"/>
  <c r="H198" i="79"/>
  <c r="F323" i="79"/>
  <c r="H323" i="79" s="1"/>
  <c r="H326" i="79" s="1"/>
  <c r="F183" i="79"/>
  <c r="H183" i="79"/>
  <c r="J534" i="79"/>
  <c r="J533" i="79"/>
  <c r="J440" i="79"/>
  <c r="J355" i="79"/>
  <c r="J353" i="79"/>
  <c r="J273" i="79"/>
  <c r="J270" i="79"/>
  <c r="J531" i="79"/>
  <c r="H531" i="79"/>
  <c r="I533" i="79"/>
  <c r="I534" i="79"/>
  <c r="I531" i="79"/>
  <c r="I200" i="79"/>
  <c r="J200" i="79"/>
  <c r="F317" i="79"/>
  <c r="H317" i="79" s="1"/>
  <c r="F304" i="79"/>
  <c r="H304" i="79" s="1"/>
  <c r="F177" i="79"/>
  <c r="H177" i="79" s="1"/>
  <c r="I177" i="79"/>
  <c r="F134" i="79"/>
  <c r="H134" i="79" s="1"/>
  <c r="J134" i="79"/>
  <c r="F466" i="79"/>
  <c r="H466" i="79" s="1"/>
  <c r="I466" i="79"/>
  <c r="F521" i="79"/>
  <c r="H521" i="79"/>
  <c r="F379" i="79"/>
  <c r="H379" i="79" s="1"/>
  <c r="F337" i="79"/>
  <c r="H337" i="79"/>
  <c r="F216" i="79"/>
  <c r="H216" i="79" s="1"/>
  <c r="F147" i="79"/>
  <c r="H147" i="79" s="1"/>
  <c r="F116" i="79"/>
  <c r="H116" i="79" s="1"/>
  <c r="F74" i="79"/>
  <c r="H74" i="79" s="1"/>
  <c r="J206" i="79"/>
  <c r="J549" i="79"/>
  <c r="I193" i="79"/>
  <c r="J193" i="79"/>
  <c r="F421" i="79"/>
  <c r="H421" i="79" s="1"/>
  <c r="F362" i="79"/>
  <c r="H362" i="79" s="1"/>
  <c r="F349" i="79"/>
  <c r="H349" i="79" s="1"/>
  <c r="F346" i="79"/>
  <c r="H346" i="79" s="1"/>
  <c r="F310" i="79"/>
  <c r="H310" i="79" s="1"/>
  <c r="F297" i="79"/>
  <c r="F283" i="79"/>
  <c r="F265" i="79"/>
  <c r="H265" i="79"/>
  <c r="I265" i="79"/>
  <c r="F140" i="79"/>
  <c r="H140" i="79" s="1"/>
  <c r="I140" i="79"/>
  <c r="F127" i="79"/>
  <c r="H127" i="79" s="1"/>
  <c r="I127" i="79"/>
  <c r="F92" i="79"/>
  <c r="H92" i="79" s="1"/>
  <c r="I92" i="79"/>
  <c r="F461" i="79"/>
  <c r="H461" i="79"/>
  <c r="F498" i="79"/>
  <c r="H498" i="79" s="1"/>
  <c r="J498" i="79"/>
  <c r="F512" i="79"/>
  <c r="H512" i="79" s="1"/>
  <c r="F542" i="79"/>
  <c r="H542" i="79" s="1"/>
  <c r="F384" i="79"/>
  <c r="H384" i="79" s="1"/>
  <c r="F333" i="79"/>
  <c r="H333" i="79" s="1"/>
  <c r="F191" i="79"/>
  <c r="H191" i="79" s="1"/>
  <c r="H201" i="79" s="1"/>
  <c r="F163" i="79"/>
  <c r="H163" i="79" s="1"/>
  <c r="H171" i="79" s="1"/>
  <c r="I163" i="79"/>
  <c r="F151" i="79"/>
  <c r="H151" i="79"/>
  <c r="J151" i="79"/>
  <c r="F30" i="79"/>
  <c r="H30" i="79" s="1"/>
  <c r="J30" i="79"/>
  <c r="F474" i="79"/>
  <c r="H474" i="79" s="1"/>
  <c r="J474" i="79"/>
  <c r="H33" i="53"/>
  <c r="I452" i="80"/>
  <c r="I487" i="80"/>
  <c r="I490" i="80"/>
  <c r="I326" i="80"/>
  <c r="I184" i="80"/>
  <c r="F38" i="80"/>
  <c r="I501" i="82"/>
  <c r="I478" i="82"/>
  <c r="I490" i="82"/>
  <c r="I425" i="82"/>
  <c r="C341" i="29" s="1"/>
  <c r="F268" i="82"/>
  <c r="H268" i="82" s="1"/>
  <c r="H274" i="82" s="1"/>
  <c r="B337" i="29" s="1"/>
  <c r="I268" i="82"/>
  <c r="I75" i="82"/>
  <c r="C326" i="29" s="1"/>
  <c r="I508" i="81"/>
  <c r="F245" i="81"/>
  <c r="H245" i="81"/>
  <c r="H258" i="81" s="1"/>
  <c r="H184" i="81"/>
  <c r="I184" i="81"/>
  <c r="B298" i="29"/>
  <c r="I441" i="80"/>
  <c r="I100" i="80"/>
  <c r="I171" i="80"/>
  <c r="C37" i="63" s="1"/>
  <c r="I452" i="82"/>
  <c r="I487" i="82"/>
  <c r="I442" i="82"/>
  <c r="H412" i="82"/>
  <c r="I412" i="82"/>
  <c r="F415" i="82"/>
  <c r="H415" i="82" s="1"/>
  <c r="I415" i="82"/>
  <c r="C343" i="29"/>
  <c r="I292" i="82"/>
  <c r="I232" i="82"/>
  <c r="I490" i="81"/>
  <c r="I478" i="81"/>
  <c r="I414" i="81"/>
  <c r="F415" i="81"/>
  <c r="H415" i="81" s="1"/>
  <c r="B310" i="29" s="1"/>
  <c r="H428" i="81"/>
  <c r="I428" i="81"/>
  <c r="F432" i="81"/>
  <c r="H432" i="81"/>
  <c r="B309" i="29" s="1"/>
  <c r="I432" i="81"/>
  <c r="C309" i="29" s="1"/>
  <c r="I441" i="81"/>
  <c r="I100" i="81"/>
  <c r="H452" i="89"/>
  <c r="I452" i="89"/>
  <c r="F474" i="89"/>
  <c r="H474" i="89" s="1"/>
  <c r="H478" i="89" s="1"/>
  <c r="H326" i="89"/>
  <c r="I326" i="89"/>
  <c r="F300" i="89"/>
  <c r="H184" i="89"/>
  <c r="I184" i="89"/>
  <c r="F38" i="89"/>
  <c r="F41" i="89" s="1"/>
  <c r="H41" i="89" s="1"/>
  <c r="F501" i="88"/>
  <c r="H501" i="88" s="1"/>
  <c r="I501" i="88"/>
  <c r="H478" i="88"/>
  <c r="I478" i="88"/>
  <c r="H442" i="88"/>
  <c r="I442" i="88"/>
  <c r="H350" i="88"/>
  <c r="I350" i="88"/>
  <c r="H232" i="88"/>
  <c r="I232" i="88"/>
  <c r="H209" i="88"/>
  <c r="I209" i="88"/>
  <c r="I100" i="88"/>
  <c r="F62" i="88"/>
  <c r="H62" i="88" s="1"/>
  <c r="F50" i="88"/>
  <c r="H50" i="88"/>
  <c r="I452" i="87"/>
  <c r="I487" i="87"/>
  <c r="I490" i="87"/>
  <c r="I478" i="87"/>
  <c r="F300" i="87"/>
  <c r="F305" i="87" s="1"/>
  <c r="H305" i="87" s="1"/>
  <c r="I184" i="87"/>
  <c r="F38" i="87"/>
  <c r="I508" i="86"/>
  <c r="F501" i="86"/>
  <c r="H501" i="86" s="1"/>
  <c r="I501" i="86"/>
  <c r="I478" i="86"/>
  <c r="I490" i="86"/>
  <c r="I135" i="86"/>
  <c r="H508" i="85"/>
  <c r="I508" i="85"/>
  <c r="F245" i="85"/>
  <c r="H245" i="85" s="1"/>
  <c r="H258" i="85" s="1"/>
  <c r="B154" i="29"/>
  <c r="I245" i="85"/>
  <c r="H441" i="85"/>
  <c r="I441" i="85"/>
  <c r="F356" i="85"/>
  <c r="H356" i="85" s="1"/>
  <c r="I356" i="85"/>
  <c r="H232" i="85"/>
  <c r="I232" i="85"/>
  <c r="H100" i="85"/>
  <c r="I100" i="85"/>
  <c r="F23" i="85"/>
  <c r="H23" i="85"/>
  <c r="F501" i="89"/>
  <c r="H501" i="89" s="1"/>
  <c r="H398" i="89"/>
  <c r="I398" i="89"/>
  <c r="H100" i="89"/>
  <c r="I100" i="89"/>
  <c r="H452" i="88"/>
  <c r="I452" i="88"/>
  <c r="H487" i="88"/>
  <c r="I487" i="88"/>
  <c r="I441" i="87"/>
  <c r="H100" i="87"/>
  <c r="I100" i="87"/>
  <c r="I171" i="87"/>
  <c r="C166" i="63" s="1"/>
  <c r="I452" i="86"/>
  <c r="I490" i="85"/>
  <c r="I441" i="84"/>
  <c r="F198" i="85"/>
  <c r="H198" i="85"/>
  <c r="H201" i="85" s="1"/>
  <c r="B140" i="29" s="1"/>
  <c r="F177" i="85"/>
  <c r="H177" i="85" s="1"/>
  <c r="B138" i="29" s="1"/>
  <c r="I177" i="85"/>
  <c r="F168" i="85"/>
  <c r="H168" i="85" s="1"/>
  <c r="H171" i="85" s="1"/>
  <c r="F38" i="85"/>
  <c r="F74" i="85"/>
  <c r="H74" i="85" s="1"/>
  <c r="I74" i="85"/>
  <c r="F501" i="84"/>
  <c r="H501" i="84"/>
  <c r="I501" i="84"/>
  <c r="H398" i="84"/>
  <c r="I398" i="84"/>
  <c r="F333" i="84"/>
  <c r="H333" i="84" s="1"/>
  <c r="I333" i="84"/>
  <c r="I232" i="84"/>
  <c r="I100" i="84"/>
  <c r="F23" i="84"/>
  <c r="H23" i="84" s="1"/>
  <c r="H31" i="84" s="1"/>
  <c r="I23" i="84"/>
  <c r="I171" i="84"/>
  <c r="C88" i="63" s="1"/>
  <c r="F545" i="83"/>
  <c r="H545" i="83" s="1"/>
  <c r="B91" i="29"/>
  <c r="H452" i="83"/>
  <c r="I452" i="83"/>
  <c r="H398" i="83"/>
  <c r="I398" i="83"/>
  <c r="I442" i="83"/>
  <c r="H350" i="83"/>
  <c r="I350" i="83"/>
  <c r="I357" i="83"/>
  <c r="I292" i="83"/>
  <c r="H232" i="83"/>
  <c r="I232" i="83"/>
  <c r="H209" i="83"/>
  <c r="I209" i="83"/>
  <c r="F62" i="83"/>
  <c r="H62" i="83" s="1"/>
  <c r="H63" i="83"/>
  <c r="I62" i="83"/>
  <c r="F50" i="83"/>
  <c r="H50" i="83" s="1"/>
  <c r="I50" i="83"/>
  <c r="F507" i="90"/>
  <c r="H507" i="90" s="1"/>
  <c r="F498" i="90"/>
  <c r="F501" i="90"/>
  <c r="H501" i="90" s="1"/>
  <c r="J501" i="90"/>
  <c r="H452" i="90"/>
  <c r="J452" i="90"/>
  <c r="F255" i="90"/>
  <c r="H255" i="90" s="1"/>
  <c r="F486" i="90"/>
  <c r="H486" i="90"/>
  <c r="F183" i="85"/>
  <c r="H183" i="85" s="1"/>
  <c r="B139" i="29" s="1"/>
  <c r="F151" i="85"/>
  <c r="H151" i="85"/>
  <c r="I151" i="85"/>
  <c r="F127" i="85"/>
  <c r="H127" i="85"/>
  <c r="I127" i="85"/>
  <c r="I135" i="85"/>
  <c r="F57" i="85"/>
  <c r="F49" i="85"/>
  <c r="I452" i="84"/>
  <c r="F474" i="84"/>
  <c r="H474" i="84" s="1"/>
  <c r="H478" i="84" s="1"/>
  <c r="F346" i="84"/>
  <c r="H346" i="84"/>
  <c r="I346" i="84"/>
  <c r="F310" i="84"/>
  <c r="H310" i="84" s="1"/>
  <c r="I310" i="84"/>
  <c r="I135" i="84"/>
  <c r="H478" i="83"/>
  <c r="I478" i="83"/>
  <c r="H480" i="83"/>
  <c r="H492" i="83" s="1"/>
  <c r="H491" i="83" s="1"/>
  <c r="I480" i="83"/>
  <c r="I441" i="83"/>
  <c r="H398" i="90"/>
  <c r="J398" i="90"/>
  <c r="F323" i="90"/>
  <c r="H323" i="90" s="1"/>
  <c r="F310" i="90"/>
  <c r="H310" i="90"/>
  <c r="F283" i="90"/>
  <c r="H283" i="90" s="1"/>
  <c r="H209" i="90"/>
  <c r="J209" i="90"/>
  <c r="F17" i="90"/>
  <c r="H17" i="90" s="1"/>
  <c r="F168" i="90"/>
  <c r="H168" i="90" s="1"/>
  <c r="H171" i="90" s="1"/>
  <c r="F38" i="90"/>
  <c r="F61" i="90"/>
  <c r="H61" i="90"/>
  <c r="J61" i="90"/>
  <c r="I224" i="82"/>
  <c r="C275" i="63" s="1"/>
  <c r="I221" i="82"/>
  <c r="H224" i="83"/>
  <c r="B77" i="29" s="1"/>
  <c r="I224" i="83"/>
  <c r="H221" i="83"/>
  <c r="I221" i="83"/>
  <c r="I224" i="84"/>
  <c r="I221" i="84"/>
  <c r="H224" i="85"/>
  <c r="I224" i="85"/>
  <c r="H221" i="85"/>
  <c r="I221" i="85"/>
  <c r="I224" i="86"/>
  <c r="I221" i="86"/>
  <c r="F356" i="90"/>
  <c r="H356" i="90" s="1"/>
  <c r="J356" i="90"/>
  <c r="F317" i="90"/>
  <c r="H317" i="90"/>
  <c r="H232" i="90"/>
  <c r="J232" i="90"/>
  <c r="F87" i="90"/>
  <c r="H87" i="90"/>
  <c r="F30" i="90"/>
  <c r="H30" i="90" s="1"/>
  <c r="F163" i="90"/>
  <c r="H163" i="90"/>
  <c r="F134" i="90"/>
  <c r="H134" i="90" s="1"/>
  <c r="F49" i="90"/>
  <c r="H49" i="90"/>
  <c r="F183" i="90"/>
  <c r="H183" i="90" s="1"/>
  <c r="I387" i="82"/>
  <c r="H387" i="83"/>
  <c r="I387" i="83"/>
  <c r="I387" i="84"/>
  <c r="I390" i="84"/>
  <c r="C114" i="29"/>
  <c r="I387" i="85"/>
  <c r="H387" i="87"/>
  <c r="I387" i="87"/>
  <c r="H224" i="88"/>
  <c r="I224" i="88"/>
  <c r="F41" i="53" s="1"/>
  <c r="H221" i="88"/>
  <c r="I221" i="88"/>
  <c r="F216" i="90"/>
  <c r="H216" i="90" s="1"/>
  <c r="F528" i="90"/>
  <c r="H528" i="90" s="1"/>
  <c r="F220" i="90"/>
  <c r="H220" i="90" s="1"/>
  <c r="F521" i="90"/>
  <c r="H521" i="90" s="1"/>
  <c r="F512" i="90"/>
  <c r="H512" i="90" s="1"/>
  <c r="J512" i="90"/>
  <c r="F461" i="90"/>
  <c r="H461" i="90" s="1"/>
  <c r="F57" i="79"/>
  <c r="F49" i="79"/>
  <c r="H49" i="79" s="1"/>
  <c r="H467" i="88"/>
  <c r="F515" i="86"/>
  <c r="H515" i="86" s="1"/>
  <c r="I515" i="86"/>
  <c r="I515" i="84"/>
  <c r="C95" i="63" s="1"/>
  <c r="F70" i="79"/>
  <c r="H70" i="79"/>
  <c r="F61" i="79"/>
  <c r="H61" i="79" s="1"/>
  <c r="J61" i="79"/>
  <c r="H521" i="91"/>
  <c r="I521" i="91"/>
  <c r="H265" i="91"/>
  <c r="I265" i="91"/>
  <c r="F268" i="91"/>
  <c r="H268" i="91" s="1"/>
  <c r="H274" i="91" s="1"/>
  <c r="I268" i="91"/>
  <c r="H57" i="91"/>
  <c r="I57" i="91"/>
  <c r="F62" i="91"/>
  <c r="H62" i="91" s="1"/>
  <c r="I62" i="91"/>
  <c r="H35" i="91"/>
  <c r="I35" i="91"/>
  <c r="F38" i="91"/>
  <c r="F41" i="91" s="1"/>
  <c r="H41" i="91" s="1"/>
  <c r="I41" i="91"/>
  <c r="H283" i="91"/>
  <c r="I283" i="91"/>
  <c r="F287" i="91"/>
  <c r="H287" i="91" s="1"/>
  <c r="F23" i="91"/>
  <c r="H23" i="91" s="1"/>
  <c r="I23" i="91"/>
  <c r="F415" i="91"/>
  <c r="H415" i="91" s="1"/>
  <c r="I415" i="91"/>
  <c r="F245" i="91"/>
  <c r="H245" i="91"/>
  <c r="F50" i="91"/>
  <c r="H50" i="91" s="1"/>
  <c r="H63" i="91" s="1"/>
  <c r="I50" i="91"/>
  <c r="H75" i="89"/>
  <c r="I75" i="89"/>
  <c r="C261" i="29" s="1"/>
  <c r="F23" i="89"/>
  <c r="H23" i="89"/>
  <c r="I23" i="89"/>
  <c r="H17" i="89"/>
  <c r="I17" i="89"/>
  <c r="H431" i="89"/>
  <c r="I431" i="89"/>
  <c r="F432" i="89"/>
  <c r="H432" i="89" s="1"/>
  <c r="F545" i="89"/>
  <c r="H545" i="89" s="1"/>
  <c r="B283" i="29" s="1"/>
  <c r="H542" i="89"/>
  <c r="I542" i="89"/>
  <c r="B261" i="29"/>
  <c r="I78" i="89"/>
  <c r="F287" i="89"/>
  <c r="H283" i="89"/>
  <c r="I283" i="89"/>
  <c r="F432" i="88"/>
  <c r="H432" i="88" s="1"/>
  <c r="B245" i="29" s="1"/>
  <c r="H201" i="88"/>
  <c r="B236" i="29" s="1"/>
  <c r="I201" i="88"/>
  <c r="C236" i="29" s="1"/>
  <c r="F268" i="88"/>
  <c r="H268" i="88" s="1"/>
  <c r="I268" i="88"/>
  <c r="H265" i="88"/>
  <c r="I265" i="88"/>
  <c r="F522" i="88"/>
  <c r="H522" i="88"/>
  <c r="I522" i="88"/>
  <c r="F287" i="88"/>
  <c r="F292" i="88" s="1"/>
  <c r="H286" i="88"/>
  <c r="I286" i="88"/>
  <c r="H425" i="88"/>
  <c r="I425" i="88"/>
  <c r="C244" i="29" s="1"/>
  <c r="I305" i="88"/>
  <c r="I300" i="88"/>
  <c r="F41" i="88"/>
  <c r="H41" i="88" s="1"/>
  <c r="H38" i="88"/>
  <c r="I38" i="88"/>
  <c r="H242" i="87"/>
  <c r="I242" i="87"/>
  <c r="I75" i="87"/>
  <c r="C197" i="29"/>
  <c r="F287" i="87"/>
  <c r="F292" i="87" s="1"/>
  <c r="H292" i="87" s="1"/>
  <c r="H283" i="87"/>
  <c r="I283" i="87"/>
  <c r="F23" i="87"/>
  <c r="H23" i="87" s="1"/>
  <c r="H31" i="87" s="1"/>
  <c r="I23" i="87"/>
  <c r="I31" i="87"/>
  <c r="H17" i="87"/>
  <c r="I17" i="87"/>
  <c r="H431" i="87"/>
  <c r="F287" i="86"/>
  <c r="F292" i="86" s="1"/>
  <c r="H292" i="86"/>
  <c r="I425" i="86"/>
  <c r="C180" i="29" s="1"/>
  <c r="F545" i="86"/>
  <c r="H545" i="86"/>
  <c r="B187" i="29" s="1"/>
  <c r="F50" i="86"/>
  <c r="H50" i="86" s="1"/>
  <c r="F287" i="85"/>
  <c r="F292" i="85"/>
  <c r="H292" i="85" s="1"/>
  <c r="H283" i="85"/>
  <c r="I283" i="85"/>
  <c r="H431" i="85"/>
  <c r="H442" i="85" s="1"/>
  <c r="H443" i="85" s="1"/>
  <c r="H444" i="85" s="1"/>
  <c r="I431" i="85"/>
  <c r="F432" i="85"/>
  <c r="H432" i="85"/>
  <c r="B149" i="29" s="1"/>
  <c r="I432" i="85"/>
  <c r="C149" i="29" s="1"/>
  <c r="F300" i="85"/>
  <c r="H297" i="85"/>
  <c r="I297" i="85"/>
  <c r="I75" i="84"/>
  <c r="I78" i="84"/>
  <c r="I41" i="84"/>
  <c r="C102" i="29" s="1"/>
  <c r="I38" i="84"/>
  <c r="H431" i="84"/>
  <c r="I431" i="84"/>
  <c r="I292" i="84"/>
  <c r="H287" i="84"/>
  <c r="I287" i="84"/>
  <c r="I305" i="84"/>
  <c r="I31" i="83"/>
  <c r="I443" i="83"/>
  <c r="F268" i="83"/>
  <c r="H268" i="83"/>
  <c r="H274" i="83" s="1"/>
  <c r="H265" i="83"/>
  <c r="I265" i="83"/>
  <c r="F501" i="83"/>
  <c r="H501" i="83" s="1"/>
  <c r="I501" i="83"/>
  <c r="H498" i="83"/>
  <c r="I498" i="83"/>
  <c r="F41" i="83"/>
  <c r="H41" i="83" s="1"/>
  <c r="H38" i="83"/>
  <c r="I38" i="83"/>
  <c r="F305" i="83"/>
  <c r="H305" i="83" s="1"/>
  <c r="I305" i="83"/>
  <c r="H300" i="83"/>
  <c r="I300" i="83"/>
  <c r="C345" i="29"/>
  <c r="F62" i="82"/>
  <c r="H62" i="82"/>
  <c r="I62" i="82"/>
  <c r="H57" i="82"/>
  <c r="I57" i="82"/>
  <c r="F41" i="82"/>
  <c r="H41" i="82" s="1"/>
  <c r="U4" i="53" s="1"/>
  <c r="I41" i="82"/>
  <c r="C327" i="29" s="1"/>
  <c r="H38" i="82"/>
  <c r="I38" i="82"/>
  <c r="I300" i="82"/>
  <c r="I50" i="82"/>
  <c r="I442" i="81"/>
  <c r="F23" i="81"/>
  <c r="H23" i="81" s="1"/>
  <c r="H31" i="81" s="1"/>
  <c r="H17" i="81"/>
  <c r="I17" i="81"/>
  <c r="I283" i="81"/>
  <c r="F300" i="90"/>
  <c r="I283" i="80"/>
  <c r="H431" i="80"/>
  <c r="I431" i="80"/>
  <c r="I432" i="80"/>
  <c r="C53" i="29" s="1"/>
  <c r="F268" i="90"/>
  <c r="H268" i="90" s="1"/>
  <c r="H265" i="90"/>
  <c r="J265" i="90"/>
  <c r="F23" i="80"/>
  <c r="H23" i="80" s="1"/>
  <c r="H31" i="80" s="1"/>
  <c r="I542" i="79"/>
  <c r="H283" i="79"/>
  <c r="I283" i="79"/>
  <c r="I512" i="79"/>
  <c r="I63" i="91"/>
  <c r="I287" i="91"/>
  <c r="F292" i="91"/>
  <c r="H292" i="91" s="1"/>
  <c r="J49" i="79"/>
  <c r="F62" i="85"/>
  <c r="H62" i="85"/>
  <c r="I62" i="85"/>
  <c r="H57" i="85"/>
  <c r="I57" i="85"/>
  <c r="I63" i="83"/>
  <c r="C68" i="29" s="1"/>
  <c r="I75" i="85"/>
  <c r="F41" i="87"/>
  <c r="H41" i="87"/>
  <c r="B198" i="29" s="1"/>
  <c r="I41" i="87"/>
  <c r="C198" i="29" s="1"/>
  <c r="H38" i="87"/>
  <c r="I38" i="87"/>
  <c r="I305" i="87"/>
  <c r="H300" i="87"/>
  <c r="I300" i="87"/>
  <c r="I305" i="81"/>
  <c r="I300" i="81"/>
  <c r="I441" i="82"/>
  <c r="F41" i="80"/>
  <c r="H41" i="80" s="1"/>
  <c r="H38" i="80"/>
  <c r="I38" i="80"/>
  <c r="H38" i="91"/>
  <c r="I38" i="91"/>
  <c r="R13" i="53"/>
  <c r="B247" i="29"/>
  <c r="J38" i="79"/>
  <c r="J62" i="79"/>
  <c r="H57" i="79"/>
  <c r="J57" i="79"/>
  <c r="R7" i="53"/>
  <c r="I444" i="83"/>
  <c r="I49" i="85"/>
  <c r="F41" i="85"/>
  <c r="H41" i="85" s="1"/>
  <c r="B134" i="29" s="1"/>
  <c r="H38" i="85"/>
  <c r="I38" i="85"/>
  <c r="I184" i="85"/>
  <c r="H38" i="89"/>
  <c r="I38" i="89"/>
  <c r="F305" i="89"/>
  <c r="H305" i="89" s="1"/>
  <c r="I305" i="89"/>
  <c r="H300" i="89"/>
  <c r="I300" i="89"/>
  <c r="I443" i="81"/>
  <c r="I38" i="81"/>
  <c r="I106" i="82"/>
  <c r="I78" i="82"/>
  <c r="F292" i="89"/>
  <c r="H292" i="89" s="1"/>
  <c r="I292" i="89"/>
  <c r="H287" i="89"/>
  <c r="I287" i="89"/>
  <c r="H287" i="88"/>
  <c r="I287" i="88"/>
  <c r="H292" i="88"/>
  <c r="I292" i="88"/>
  <c r="I78" i="87"/>
  <c r="I292" i="87"/>
  <c r="H287" i="87"/>
  <c r="I287" i="87"/>
  <c r="H287" i="86"/>
  <c r="I287" i="86"/>
  <c r="F305" i="85"/>
  <c r="H305" i="85" s="1"/>
  <c r="I305" i="85"/>
  <c r="H300" i="85"/>
  <c r="I300" i="85"/>
  <c r="I106" i="84"/>
  <c r="I443" i="84"/>
  <c r="I292" i="81"/>
  <c r="I287" i="81"/>
  <c r="I287" i="80"/>
  <c r="I106" i="85"/>
  <c r="I78" i="85"/>
  <c r="I444" i="84"/>
  <c r="J206" i="90"/>
  <c r="J544" i="90"/>
  <c r="J518" i="90"/>
  <c r="J500" i="90"/>
  <c r="J451" i="90"/>
  <c r="J272" i="90"/>
  <c r="J267" i="90"/>
  <c r="J231" i="90"/>
  <c r="J514" i="90"/>
  <c r="J200" i="90"/>
  <c r="H221" i="91"/>
  <c r="I221" i="91"/>
  <c r="H224" i="91"/>
  <c r="I224" i="91"/>
  <c r="H518" i="91"/>
  <c r="I518" i="91"/>
  <c r="F522" i="91"/>
  <c r="H522" i="91" s="1"/>
  <c r="I522" i="91"/>
  <c r="H408" i="91"/>
  <c r="I408" i="91"/>
  <c r="F356" i="91"/>
  <c r="H356" i="91" s="1"/>
  <c r="I356" i="91"/>
  <c r="H353" i="91"/>
  <c r="I353" i="91"/>
  <c r="H171" i="91"/>
  <c r="I171" i="91"/>
  <c r="H533" i="91"/>
  <c r="I533" i="91"/>
  <c r="F534" i="91"/>
  <c r="H534" i="91" s="1"/>
  <c r="I534" i="91"/>
  <c r="F515" i="91"/>
  <c r="H515" i="91" s="1"/>
  <c r="I515" i="91"/>
  <c r="H514" i="91"/>
  <c r="I514" i="91"/>
  <c r="H435" i="91"/>
  <c r="I435" i="91"/>
  <c r="H297" i="91"/>
  <c r="I297" i="91"/>
  <c r="F300" i="91"/>
  <c r="H232" i="91"/>
  <c r="I232" i="91"/>
  <c r="H201" i="91"/>
  <c r="I201" i="91"/>
  <c r="I474" i="89"/>
  <c r="I50" i="89"/>
  <c r="I116" i="89"/>
  <c r="H390" i="89"/>
  <c r="I371" i="89"/>
  <c r="I477" i="89"/>
  <c r="H490" i="89"/>
  <c r="I490" i="89"/>
  <c r="I461" i="89"/>
  <c r="C280" i="29" s="1"/>
  <c r="B280" i="29"/>
  <c r="H467" i="89"/>
  <c r="B13" i="53"/>
  <c r="H152" i="89"/>
  <c r="I152" i="89"/>
  <c r="H350" i="89"/>
  <c r="F245" i="89"/>
  <c r="H245" i="89" s="1"/>
  <c r="H258" i="89" s="1"/>
  <c r="B282" i="29" s="1"/>
  <c r="B263" i="29"/>
  <c r="H441" i="89"/>
  <c r="B27" i="53"/>
  <c r="B267" i="29"/>
  <c r="I177" i="89"/>
  <c r="B266" i="29"/>
  <c r="H232" i="89"/>
  <c r="I232" i="89"/>
  <c r="H135" i="88"/>
  <c r="I127" i="88"/>
  <c r="I177" i="88"/>
  <c r="B234" i="29"/>
  <c r="H31" i="88"/>
  <c r="I30" i="88"/>
  <c r="H258" i="88"/>
  <c r="B250" i="29" s="1"/>
  <c r="I245" i="88"/>
  <c r="I415" i="88"/>
  <c r="C246" i="29"/>
  <c r="B246" i="29"/>
  <c r="I379" i="88"/>
  <c r="I50" i="88"/>
  <c r="I74" i="88"/>
  <c r="C12" i="53"/>
  <c r="H75" i="88"/>
  <c r="I140" i="88"/>
  <c r="B237" i="29"/>
  <c r="J17" i="90"/>
  <c r="H274" i="88"/>
  <c r="R9" i="53" s="1"/>
  <c r="H480" i="88"/>
  <c r="H492" i="88" s="1"/>
  <c r="R14" i="53" s="1"/>
  <c r="H152" i="88"/>
  <c r="I152" i="88"/>
  <c r="H357" i="88"/>
  <c r="C26" i="53"/>
  <c r="H490" i="88"/>
  <c r="I490" i="88"/>
  <c r="H508" i="88"/>
  <c r="I508" i="88"/>
  <c r="B248" i="29"/>
  <c r="C237" i="29"/>
  <c r="C196" i="63"/>
  <c r="I92" i="88"/>
  <c r="I467" i="88"/>
  <c r="I431" i="87"/>
  <c r="C162" i="63"/>
  <c r="B40" i="53"/>
  <c r="I106" i="87"/>
  <c r="I432" i="87"/>
  <c r="C213" i="29" s="1"/>
  <c r="I245" i="87"/>
  <c r="I50" i="87"/>
  <c r="I545" i="87"/>
  <c r="C219" i="29" s="1"/>
  <c r="B219" i="29"/>
  <c r="I323" i="87"/>
  <c r="H326" i="87"/>
  <c r="I326" i="87"/>
  <c r="I140" i="87"/>
  <c r="I224" i="87"/>
  <c r="C170" i="63" s="1"/>
  <c r="I116" i="87"/>
  <c r="I466" i="87"/>
  <c r="I40" i="53" s="1"/>
  <c r="I268" i="87"/>
  <c r="I379" i="87"/>
  <c r="H390" i="87"/>
  <c r="I216" i="87"/>
  <c r="C206" i="29" s="1"/>
  <c r="B206" i="29"/>
  <c r="I221" i="87"/>
  <c r="H201" i="87"/>
  <c r="B204" i="29" s="1"/>
  <c r="B199" i="29"/>
  <c r="I152" i="87"/>
  <c r="B216" i="29"/>
  <c r="C163" i="63"/>
  <c r="C199" i="29"/>
  <c r="D40" i="53"/>
  <c r="C168" i="63"/>
  <c r="C203" i="29"/>
  <c r="B202" i="29"/>
  <c r="I177" i="87"/>
  <c r="I74" i="87"/>
  <c r="C11" i="53"/>
  <c r="I50" i="86"/>
  <c r="I545" i="86"/>
  <c r="C187" i="29" s="1"/>
  <c r="I292" i="86"/>
  <c r="C144" i="63"/>
  <c r="C173" i="29"/>
  <c r="F39" i="53"/>
  <c r="I268" i="86"/>
  <c r="J421" i="90"/>
  <c r="P4" i="53"/>
  <c r="I41" i="86"/>
  <c r="C166" i="29" s="1"/>
  <c r="B166" i="29"/>
  <c r="I258" i="86"/>
  <c r="C186" i="29" s="1"/>
  <c r="H431" i="86"/>
  <c r="F432" i="86"/>
  <c r="H432" i="86" s="1"/>
  <c r="B181" i="29" s="1"/>
  <c r="C184" i="29"/>
  <c r="H39" i="53"/>
  <c r="J35" i="90"/>
  <c r="I35" i="90"/>
  <c r="J299" i="90"/>
  <c r="I299" i="90"/>
  <c r="H435" i="86"/>
  <c r="H441" i="86" s="1"/>
  <c r="F438" i="86"/>
  <c r="H438" i="86" s="1"/>
  <c r="I438" i="86"/>
  <c r="F346" i="86"/>
  <c r="H346" i="86"/>
  <c r="I346" i="86"/>
  <c r="H299" i="86"/>
  <c r="I299" i="86"/>
  <c r="F300" i="86"/>
  <c r="I208" i="86"/>
  <c r="H209" i="86"/>
  <c r="I209" i="86"/>
  <c r="H533" i="90"/>
  <c r="J533" i="90"/>
  <c r="F534" i="90"/>
  <c r="H534" i="90"/>
  <c r="J534" i="90"/>
  <c r="F287" i="90"/>
  <c r="F292" i="90" s="1"/>
  <c r="H292" i="90" s="1"/>
  <c r="F515" i="90"/>
  <c r="H515" i="90"/>
  <c r="J515" i="90"/>
  <c r="F432" i="90"/>
  <c r="H432" i="90" s="1"/>
  <c r="J432" i="90"/>
  <c r="H38" i="86"/>
  <c r="I38" i="86"/>
  <c r="I201" i="86"/>
  <c r="C172" i="29" s="1"/>
  <c r="H387" i="86"/>
  <c r="I387" i="86"/>
  <c r="F245" i="90"/>
  <c r="H245" i="90"/>
  <c r="H232" i="86"/>
  <c r="I232" i="86"/>
  <c r="I487" i="86"/>
  <c r="H184" i="86"/>
  <c r="C10" i="53"/>
  <c r="H467" i="86"/>
  <c r="I30" i="86"/>
  <c r="H100" i="86"/>
  <c r="I100" i="86"/>
  <c r="F415" i="86"/>
  <c r="H415" i="86"/>
  <c r="B182" i="29" s="1"/>
  <c r="H22" i="86"/>
  <c r="I22" i="86"/>
  <c r="F23" i="86"/>
  <c r="H23" i="86" s="1"/>
  <c r="H31" i="86" s="1"/>
  <c r="I23" i="86"/>
  <c r="F534" i="86"/>
  <c r="H534" i="86" s="1"/>
  <c r="I534" i="86"/>
  <c r="C171" i="29"/>
  <c r="I92" i="86"/>
  <c r="C137" i="63" s="1"/>
  <c r="B167" i="29"/>
  <c r="F70" i="86"/>
  <c r="H70" i="86" s="1"/>
  <c r="F57" i="86"/>
  <c r="J95" i="90"/>
  <c r="I95" i="90"/>
  <c r="J170" i="90"/>
  <c r="I170" i="90"/>
  <c r="J40" i="90"/>
  <c r="I40" i="90"/>
  <c r="D39" i="53"/>
  <c r="I177" i="86"/>
  <c r="E39" i="53" s="1"/>
  <c r="F371" i="86"/>
  <c r="H371" i="86" s="1"/>
  <c r="H390" i="86" s="1"/>
  <c r="P11" i="53" s="1"/>
  <c r="J386" i="90"/>
  <c r="I386" i="90"/>
  <c r="F163" i="86"/>
  <c r="H163" i="86" s="1"/>
  <c r="H171" i="86"/>
  <c r="F147" i="86"/>
  <c r="H147" i="86" s="1"/>
  <c r="H152" i="86" s="1"/>
  <c r="H155" i="86" s="1"/>
  <c r="H156" i="86" s="1"/>
  <c r="I41" i="85"/>
  <c r="C134" i="29" s="1"/>
  <c r="I292" i="85"/>
  <c r="I340" i="85"/>
  <c r="I50" i="85"/>
  <c r="I478" i="85"/>
  <c r="H287" i="85"/>
  <c r="I287" i="85"/>
  <c r="F62" i="90"/>
  <c r="H62" i="90" s="1"/>
  <c r="C115" i="63"/>
  <c r="E38" i="53"/>
  <c r="C138" i="29"/>
  <c r="I23" i="85"/>
  <c r="I346" i="85"/>
  <c r="H425" i="85"/>
  <c r="I424" i="85"/>
  <c r="I415" i="85"/>
  <c r="C150" i="29" s="1"/>
  <c r="B150" i="29"/>
  <c r="I152" i="85"/>
  <c r="I155" i="85"/>
  <c r="I183" i="85"/>
  <c r="D38" i="53" s="1"/>
  <c r="I168" i="85"/>
  <c r="I198" i="85"/>
  <c r="I258" i="85"/>
  <c r="C154" i="29" s="1"/>
  <c r="I474" i="85"/>
  <c r="H274" i="85"/>
  <c r="I268" i="85"/>
  <c r="I379" i="85"/>
  <c r="C118" i="63"/>
  <c r="F38" i="53"/>
  <c r="C141" i="29"/>
  <c r="I487" i="85"/>
  <c r="H467" i="85"/>
  <c r="B157" i="29" s="1"/>
  <c r="B23" i="53"/>
  <c r="F501" i="85"/>
  <c r="H501" i="85"/>
  <c r="I501" i="85"/>
  <c r="I461" i="85"/>
  <c r="B152" i="29"/>
  <c r="H452" i="85"/>
  <c r="I452" i="85"/>
  <c r="B135" i="29"/>
  <c r="I92" i="85"/>
  <c r="I216" i="85"/>
  <c r="C142" i="29" s="1"/>
  <c r="B142" i="29"/>
  <c r="C115" i="29"/>
  <c r="C93" i="63"/>
  <c r="G37" i="53"/>
  <c r="I442" i="84"/>
  <c r="C101" i="29"/>
  <c r="C84" i="63"/>
  <c r="B37" i="53"/>
  <c r="C92" i="63"/>
  <c r="F37" i="53"/>
  <c r="C109" i="29"/>
  <c r="I201" i="84"/>
  <c r="C108" i="29" s="1"/>
  <c r="I191" i="84"/>
  <c r="C103" i="29"/>
  <c r="C85" i="63"/>
  <c r="I50" i="84"/>
  <c r="I183" i="84"/>
  <c r="B107" i="29"/>
  <c r="H184" i="84"/>
  <c r="I30" i="84"/>
  <c r="F545" i="84"/>
  <c r="H545" i="84" s="1"/>
  <c r="B123" i="29" s="1"/>
  <c r="H544" i="84"/>
  <c r="I544" i="84"/>
  <c r="I432" i="84"/>
  <c r="C117" i="29" s="1"/>
  <c r="I474" i="84"/>
  <c r="H350" i="84"/>
  <c r="B8" i="53"/>
  <c r="H152" i="84"/>
  <c r="H155" i="84" s="1"/>
  <c r="H326" i="84"/>
  <c r="B110" i="29"/>
  <c r="I421" i="84"/>
  <c r="H242" i="84"/>
  <c r="I242" i="84"/>
  <c r="F245" i="84"/>
  <c r="H245" i="84"/>
  <c r="H258" i="84" s="1"/>
  <c r="B122" i="29" s="1"/>
  <c r="I41" i="83"/>
  <c r="C70" i="29"/>
  <c r="J349" i="90"/>
  <c r="I127" i="83"/>
  <c r="I183" i="83"/>
  <c r="D36" i="53" s="1"/>
  <c r="B75" i="29"/>
  <c r="H184" i="83"/>
  <c r="I507" i="83"/>
  <c r="C73" i="63" s="1"/>
  <c r="I508" i="83"/>
  <c r="I151" i="83"/>
  <c r="I152" i="83"/>
  <c r="I528" i="83"/>
  <c r="C70" i="63" s="1"/>
  <c r="E25" i="78"/>
  <c r="I99" i="83"/>
  <c r="C60" i="63" s="1"/>
  <c r="H100" i="83"/>
  <c r="I100" i="83"/>
  <c r="I245" i="83"/>
  <c r="I268" i="83"/>
  <c r="I545" i="83"/>
  <c r="C91" i="29" s="1"/>
  <c r="J99" i="90"/>
  <c r="J100" i="90"/>
  <c r="J424" i="90"/>
  <c r="I74" i="83"/>
  <c r="I140" i="83"/>
  <c r="I466" i="83"/>
  <c r="I36" i="53" s="1"/>
  <c r="I379" i="83"/>
  <c r="I163" i="83"/>
  <c r="H171" i="83"/>
  <c r="I486" i="83"/>
  <c r="H487" i="83"/>
  <c r="I487" i="83"/>
  <c r="H490" i="83"/>
  <c r="I490" i="83"/>
  <c r="F50" i="90"/>
  <c r="H50" i="90" s="1"/>
  <c r="J50" i="90"/>
  <c r="C66" i="63"/>
  <c r="C77" i="29"/>
  <c r="F36" i="53"/>
  <c r="F545" i="90"/>
  <c r="H545" i="90"/>
  <c r="J545" i="90"/>
  <c r="E24" i="78"/>
  <c r="B74" i="29"/>
  <c r="I201" i="83"/>
  <c r="C76" i="29" s="1"/>
  <c r="I326" i="83"/>
  <c r="H425" i="83"/>
  <c r="B88" i="29"/>
  <c r="B85" i="29"/>
  <c r="C67" i="63"/>
  <c r="C83" i="29"/>
  <c r="G36" i="53"/>
  <c r="E36" i="53"/>
  <c r="C63" i="63"/>
  <c r="C74" i="29"/>
  <c r="C88" i="29"/>
  <c r="H36" i="53"/>
  <c r="C267" i="63"/>
  <c r="B35" i="53"/>
  <c r="I326" i="82"/>
  <c r="I323" i="82"/>
  <c r="I168" i="82"/>
  <c r="I379" i="82"/>
  <c r="I346" i="82"/>
  <c r="I305" i="82"/>
  <c r="I340" i="82"/>
  <c r="I183" i="82"/>
  <c r="C273" i="63" s="1"/>
  <c r="I249" i="82"/>
  <c r="I151" i="82"/>
  <c r="I116" i="82"/>
  <c r="B343" i="29"/>
  <c r="I201" i="82"/>
  <c r="C333" i="29" s="1"/>
  <c r="I508" i="82"/>
  <c r="C272" i="63"/>
  <c r="B335" i="29"/>
  <c r="F515" i="82"/>
  <c r="H515" i="82" s="1"/>
  <c r="I515" i="82"/>
  <c r="C278" i="63"/>
  <c r="F534" i="82"/>
  <c r="H534" i="82" s="1"/>
  <c r="I534" i="82"/>
  <c r="C334" i="29"/>
  <c r="F35" i="53"/>
  <c r="C331" i="29"/>
  <c r="B328" i="29"/>
  <c r="I92" i="82"/>
  <c r="C268" i="63" s="1"/>
  <c r="I70" i="82"/>
  <c r="I528" i="82"/>
  <c r="C279" i="63" s="1"/>
  <c r="I41" i="81"/>
  <c r="C294" i="29" s="1"/>
  <c r="I444" i="81"/>
  <c r="I23" i="81"/>
  <c r="I415" i="81"/>
  <c r="C310" i="29"/>
  <c r="I245" i="81"/>
  <c r="I466" i="81"/>
  <c r="I34" i="53" s="1"/>
  <c r="H467" i="81"/>
  <c r="B311" i="29" s="1"/>
  <c r="I50" i="81"/>
  <c r="I371" i="81"/>
  <c r="H387" i="81"/>
  <c r="I387" i="81"/>
  <c r="I384" i="81"/>
  <c r="C249" i="63"/>
  <c r="C307" i="29"/>
  <c r="G34" i="53"/>
  <c r="I116" i="81"/>
  <c r="H171" i="81"/>
  <c r="I163" i="81"/>
  <c r="I268" i="81"/>
  <c r="I346" i="81"/>
  <c r="I140" i="81"/>
  <c r="I220" i="81"/>
  <c r="H221" i="81"/>
  <c r="I221" i="81"/>
  <c r="H224" i="81"/>
  <c r="I323" i="81"/>
  <c r="H326" i="81"/>
  <c r="B5" i="53"/>
  <c r="D5" i="53" s="1"/>
  <c r="F5" i="53" s="1"/>
  <c r="H75" i="81"/>
  <c r="H152" i="81"/>
  <c r="I152" i="81"/>
  <c r="B299" i="29"/>
  <c r="E34" i="53"/>
  <c r="C245" i="63"/>
  <c r="C295" i="29"/>
  <c r="C241" i="63"/>
  <c r="C246" i="63"/>
  <c r="D34" i="53"/>
  <c r="C299" i="29"/>
  <c r="I41" i="80"/>
  <c r="C38" i="29" s="1"/>
  <c r="I292" i="80"/>
  <c r="I23" i="80"/>
  <c r="J268" i="90"/>
  <c r="I268" i="90"/>
  <c r="J300" i="90"/>
  <c r="I300" i="90"/>
  <c r="I50" i="80"/>
  <c r="I70" i="80"/>
  <c r="I147" i="80"/>
  <c r="I346" i="80"/>
  <c r="I268" i="80"/>
  <c r="I371" i="80"/>
  <c r="I220" i="80"/>
  <c r="I221" i="80"/>
  <c r="I474" i="80"/>
  <c r="C39" i="63"/>
  <c r="D33" i="53"/>
  <c r="C43" i="29"/>
  <c r="I191" i="80"/>
  <c r="H201" i="80"/>
  <c r="B44" i="29" s="1"/>
  <c r="I245" i="80"/>
  <c r="I545" i="80"/>
  <c r="C59" i="29"/>
  <c r="I387" i="80"/>
  <c r="I384" i="80"/>
  <c r="D15" i="78"/>
  <c r="E15" i="78"/>
  <c r="H442" i="80"/>
  <c r="C18" i="53" s="1"/>
  <c r="F300" i="80"/>
  <c r="H467" i="80"/>
  <c r="J387" i="90"/>
  <c r="H425" i="80"/>
  <c r="I508" i="80"/>
  <c r="J406" i="90"/>
  <c r="I406" i="90"/>
  <c r="I17" i="90"/>
  <c r="I61" i="90"/>
  <c r="I100" i="90"/>
  <c r="I151" i="90"/>
  <c r="I232" i="90"/>
  <c r="I421" i="90"/>
  <c r="J461" i="90"/>
  <c r="J521" i="90"/>
  <c r="I521" i="90"/>
  <c r="J441" i="90"/>
  <c r="I441" i="90"/>
  <c r="D14" i="78"/>
  <c r="E14" i="78"/>
  <c r="E10" i="78"/>
  <c r="D10" i="78"/>
  <c r="J542" i="90"/>
  <c r="J435" i="90"/>
  <c r="I435" i="90"/>
  <c r="I22" i="90"/>
  <c r="I57" i="90"/>
  <c r="I116" i="90"/>
  <c r="I127" i="90"/>
  <c r="I147" i="90"/>
  <c r="I242" i="90"/>
  <c r="I265" i="90"/>
  <c r="I323" i="90"/>
  <c r="I349" i="90"/>
  <c r="I356" i="90"/>
  <c r="I512" i="90"/>
  <c r="H232" i="80"/>
  <c r="I232" i="80"/>
  <c r="E33" i="53"/>
  <c r="C38" i="63"/>
  <c r="C42" i="29"/>
  <c r="I545" i="79"/>
  <c r="J545" i="79"/>
  <c r="F522" i="79"/>
  <c r="H522" i="79" s="1"/>
  <c r="H518" i="79"/>
  <c r="J528" i="79"/>
  <c r="I528" i="79"/>
  <c r="I521" i="79"/>
  <c r="J521" i="79"/>
  <c r="I504" i="79"/>
  <c r="J504" i="79"/>
  <c r="I507" i="79"/>
  <c r="J507" i="79"/>
  <c r="H514" i="79"/>
  <c r="F515" i="79"/>
  <c r="H515" i="79" s="1"/>
  <c r="J524" i="79"/>
  <c r="I524" i="79"/>
  <c r="J544" i="79"/>
  <c r="I544" i="79"/>
  <c r="I498" i="79"/>
  <c r="J512" i="79"/>
  <c r="J542" i="79"/>
  <c r="I483" i="79"/>
  <c r="J483" i="79"/>
  <c r="J486" i="79"/>
  <c r="I486" i="79"/>
  <c r="I461" i="79"/>
  <c r="J461" i="79"/>
  <c r="H467" i="79"/>
  <c r="I477" i="79"/>
  <c r="J477" i="79"/>
  <c r="I474" i="79"/>
  <c r="J466" i="79"/>
  <c r="I421" i="79"/>
  <c r="J421" i="79"/>
  <c r="I451" i="79"/>
  <c r="J451" i="79"/>
  <c r="I431" i="79"/>
  <c r="J431" i="79"/>
  <c r="J414" i="79"/>
  <c r="I414" i="79"/>
  <c r="I401" i="79"/>
  <c r="J401" i="79"/>
  <c r="I395" i="79"/>
  <c r="J395" i="79"/>
  <c r="J449" i="79"/>
  <c r="I449" i="79"/>
  <c r="J437" i="79"/>
  <c r="I437" i="79"/>
  <c r="I424" i="79"/>
  <c r="J424" i="79"/>
  <c r="J408" i="79"/>
  <c r="I408" i="79"/>
  <c r="I403" i="79"/>
  <c r="J403" i="79"/>
  <c r="J397" i="79"/>
  <c r="I397" i="79"/>
  <c r="J384" i="79"/>
  <c r="I384" i="79"/>
  <c r="J379" i="79"/>
  <c r="I379" i="79"/>
  <c r="I386" i="79"/>
  <c r="J386" i="79"/>
  <c r="J389" i="79"/>
  <c r="I389" i="79"/>
  <c r="I371" i="79"/>
  <c r="J371" i="79"/>
  <c r="J333" i="79"/>
  <c r="I333" i="79"/>
  <c r="J349" i="79"/>
  <c r="I349" i="79"/>
  <c r="I337" i="79"/>
  <c r="J337" i="79"/>
  <c r="I323" i="79"/>
  <c r="J323" i="79"/>
  <c r="J346" i="79"/>
  <c r="I346" i="79"/>
  <c r="J362" i="79"/>
  <c r="I362" i="79"/>
  <c r="I356" i="79"/>
  <c r="J356" i="79"/>
  <c r="J339" i="79"/>
  <c r="I339" i="79"/>
  <c r="J325" i="79"/>
  <c r="I325" i="79"/>
  <c r="J297" i="79"/>
  <c r="I297" i="79"/>
  <c r="I304" i="79"/>
  <c r="J304" i="79"/>
  <c r="H299" i="79"/>
  <c r="H286" i="79"/>
  <c r="F287" i="79"/>
  <c r="F292" i="79" s="1"/>
  <c r="I310" i="79"/>
  <c r="J310" i="79"/>
  <c r="J317" i="79"/>
  <c r="I317" i="79"/>
  <c r="I291" i="79"/>
  <c r="J291" i="79"/>
  <c r="I479" i="79"/>
  <c r="J479" i="79"/>
  <c r="J283" i="79"/>
  <c r="J268" i="79"/>
  <c r="I268" i="79"/>
  <c r="J216" i="79"/>
  <c r="I216" i="79"/>
  <c r="J257" i="79"/>
  <c r="I257" i="79"/>
  <c r="I251" i="79"/>
  <c r="J251" i="79"/>
  <c r="H244" i="79"/>
  <c r="F245" i="79"/>
  <c r="H245" i="79" s="1"/>
  <c r="H258" i="79" s="1"/>
  <c r="I238" i="79"/>
  <c r="J238" i="79"/>
  <c r="I223" i="79"/>
  <c r="J223" i="79"/>
  <c r="I208" i="79"/>
  <c r="J208" i="79"/>
  <c r="J255" i="79"/>
  <c r="I255" i="79"/>
  <c r="I249" i="79"/>
  <c r="J249" i="79"/>
  <c r="J242" i="79"/>
  <c r="I242" i="79"/>
  <c r="J231" i="79"/>
  <c r="I231" i="79"/>
  <c r="J229" i="79"/>
  <c r="I229" i="79"/>
  <c r="H232" i="79"/>
  <c r="I220" i="79"/>
  <c r="J220" i="79"/>
  <c r="J209" i="79"/>
  <c r="I209" i="79"/>
  <c r="J265" i="79"/>
  <c r="I191" i="79"/>
  <c r="J191" i="79"/>
  <c r="J198" i="79"/>
  <c r="I198" i="79"/>
  <c r="I183" i="79"/>
  <c r="J183" i="79"/>
  <c r="H184" i="79"/>
  <c r="H202" i="79" s="1"/>
  <c r="J168" i="79"/>
  <c r="I168" i="79"/>
  <c r="J147" i="79"/>
  <c r="I147" i="79"/>
  <c r="I170" i="79"/>
  <c r="J170" i="79"/>
  <c r="I154" i="79"/>
  <c r="J154" i="79"/>
  <c r="J163" i="79"/>
  <c r="J177" i="79"/>
  <c r="I134" i="79"/>
  <c r="J140" i="79"/>
  <c r="I151" i="79"/>
  <c r="J41" i="79"/>
  <c r="I41" i="79"/>
  <c r="J70" i="79"/>
  <c r="I70" i="79"/>
  <c r="J74" i="79"/>
  <c r="I74" i="79"/>
  <c r="J120" i="79"/>
  <c r="I120" i="79"/>
  <c r="J99" i="79"/>
  <c r="I99" i="79"/>
  <c r="I87" i="79"/>
  <c r="J87" i="79"/>
  <c r="J81" i="79"/>
  <c r="I81" i="79"/>
  <c r="J116" i="79"/>
  <c r="H135" i="79"/>
  <c r="I116" i="79"/>
  <c r="I95" i="79"/>
  <c r="J95" i="79"/>
  <c r="H100" i="79"/>
  <c r="J105" i="79"/>
  <c r="I105" i="79"/>
  <c r="H45" i="79"/>
  <c r="F50" i="79"/>
  <c r="H50" i="79" s="1"/>
  <c r="J127" i="79"/>
  <c r="I62" i="79"/>
  <c r="I57" i="79"/>
  <c r="I49" i="79"/>
  <c r="I38" i="79"/>
  <c r="J92" i="79"/>
  <c r="I61" i="79"/>
  <c r="I30" i="79"/>
  <c r="J17" i="79"/>
  <c r="I17" i="79"/>
  <c r="J23" i="79"/>
  <c r="I23" i="79"/>
  <c r="C199" i="63"/>
  <c r="H40" i="53"/>
  <c r="C147" i="63"/>
  <c r="I534" i="90"/>
  <c r="I549" i="90"/>
  <c r="I206" i="90"/>
  <c r="I257" i="90"/>
  <c r="I99" i="90"/>
  <c r="I92" i="90"/>
  <c r="I452" i="90"/>
  <c r="I209" i="90"/>
  <c r="I208" i="90"/>
  <c r="I518" i="90"/>
  <c r="I545" i="90"/>
  <c r="I544" i="90"/>
  <c r="I522" i="90"/>
  <c r="I514" i="90"/>
  <c r="I501" i="90"/>
  <c r="I483" i="90"/>
  <c r="I451" i="90"/>
  <c r="I440" i="90"/>
  <c r="I437" i="90"/>
  <c r="I432" i="90"/>
  <c r="I428" i="90"/>
  <c r="I424" i="90"/>
  <c r="I415" i="90"/>
  <c r="I412" i="90"/>
  <c r="I408" i="90"/>
  <c r="I403" i="90"/>
  <c r="I398" i="90"/>
  <c r="I395" i="90"/>
  <c r="I384" i="90"/>
  <c r="I371" i="90"/>
  <c r="I355" i="90"/>
  <c r="H37" i="53"/>
  <c r="D24" i="78"/>
  <c r="D25" i="78"/>
  <c r="I515" i="80"/>
  <c r="C44" i="63"/>
  <c r="I467" i="80"/>
  <c r="I200" i="90"/>
  <c r="I533" i="90"/>
  <c r="I531" i="90"/>
  <c r="F305" i="91"/>
  <c r="H305" i="91" s="1"/>
  <c r="I305" i="91"/>
  <c r="H300" i="91"/>
  <c r="I300" i="91"/>
  <c r="E42" i="53"/>
  <c r="C266" i="29"/>
  <c r="C219" i="63"/>
  <c r="H357" i="89"/>
  <c r="I350" i="89"/>
  <c r="I478" i="89"/>
  <c r="H480" i="89"/>
  <c r="H492" i="89" s="1"/>
  <c r="I390" i="89"/>
  <c r="C274" i="29" s="1"/>
  <c r="S11" i="53"/>
  <c r="B274" i="29"/>
  <c r="I441" i="89"/>
  <c r="I467" i="89"/>
  <c r="C224" i="63"/>
  <c r="S13" i="53"/>
  <c r="B279" i="29"/>
  <c r="H42" i="53"/>
  <c r="C247" i="29"/>
  <c r="C198" i="63"/>
  <c r="I274" i="88"/>
  <c r="C240" i="29"/>
  <c r="B240" i="29"/>
  <c r="H155" i="88"/>
  <c r="H156" i="88" s="1"/>
  <c r="I155" i="88"/>
  <c r="I75" i="88"/>
  <c r="B41" i="53" s="1"/>
  <c r="H78" i="88"/>
  <c r="I78" i="88"/>
  <c r="I106" i="88"/>
  <c r="B229" i="29"/>
  <c r="R3" i="53"/>
  <c r="I258" i="88"/>
  <c r="C250" i="29"/>
  <c r="I31" i="88"/>
  <c r="C189" i="63"/>
  <c r="C231" i="29"/>
  <c r="I171" i="88"/>
  <c r="C192" i="63"/>
  <c r="I357" i="88"/>
  <c r="I480" i="88"/>
  <c r="I390" i="88"/>
  <c r="C242" i="29"/>
  <c r="E41" i="53"/>
  <c r="C193" i="63"/>
  <c r="C234" i="29"/>
  <c r="I135" i="88"/>
  <c r="I156" i="88"/>
  <c r="C232" i="29"/>
  <c r="I107" i="87"/>
  <c r="I350" i="87"/>
  <c r="I480" i="87"/>
  <c r="I135" i="87"/>
  <c r="F40" i="53"/>
  <c r="C205" i="29"/>
  <c r="I340" i="87"/>
  <c r="I442" i="87"/>
  <c r="E40" i="53"/>
  <c r="C167" i="63"/>
  <c r="C202" i="29"/>
  <c r="I425" i="87"/>
  <c r="C212" i="29"/>
  <c r="I201" i="87"/>
  <c r="C204" i="29" s="1"/>
  <c r="C169" i="63"/>
  <c r="I443" i="87"/>
  <c r="C211" i="29"/>
  <c r="I444" i="87"/>
  <c r="I390" i="87"/>
  <c r="C210" i="29" s="1"/>
  <c r="Q11" i="53"/>
  <c r="B210" i="29"/>
  <c r="I274" i="87"/>
  <c r="C208" i="29" s="1"/>
  <c r="I467" i="87"/>
  <c r="C215" i="29" s="1"/>
  <c r="C172" i="63"/>
  <c r="I155" i="87"/>
  <c r="I63" i="87"/>
  <c r="C196" i="29"/>
  <c r="I258" i="87"/>
  <c r="C218" i="29" s="1"/>
  <c r="I75" i="86"/>
  <c r="I78" i="86"/>
  <c r="I106" i="86"/>
  <c r="I163" i="86"/>
  <c r="C170" i="29"/>
  <c r="C141" i="63"/>
  <c r="F62" i="86"/>
  <c r="H62" i="86" s="1"/>
  <c r="H63" i="86" s="1"/>
  <c r="H57" i="86"/>
  <c r="I57" i="86"/>
  <c r="I350" i="86"/>
  <c r="I441" i="86"/>
  <c r="F305" i="86"/>
  <c r="H305" i="86"/>
  <c r="H300" i="86"/>
  <c r="I300" i="86"/>
  <c r="I435" i="86"/>
  <c r="I431" i="86"/>
  <c r="I274" i="86"/>
  <c r="C176" i="29"/>
  <c r="I147" i="86"/>
  <c r="I371" i="86"/>
  <c r="I70" i="86"/>
  <c r="C167" i="29"/>
  <c r="I415" i="86"/>
  <c r="C182" i="29" s="1"/>
  <c r="I467" i="86"/>
  <c r="C183" i="29" s="1"/>
  <c r="B183" i="29"/>
  <c r="P13" i="53"/>
  <c r="I480" i="86"/>
  <c r="I184" i="86"/>
  <c r="H202" i="86"/>
  <c r="H203" i="86"/>
  <c r="B169" i="29" s="1"/>
  <c r="I202" i="86"/>
  <c r="C143" i="63"/>
  <c r="C39" i="53"/>
  <c r="I432" i="86"/>
  <c r="C181" i="29" s="1"/>
  <c r="C111" i="63"/>
  <c r="C135" i="29"/>
  <c r="C152" i="29"/>
  <c r="H38" i="53"/>
  <c r="I467" i="85"/>
  <c r="I274" i="85"/>
  <c r="C144" i="29"/>
  <c r="O9" i="53"/>
  <c r="B144" i="29"/>
  <c r="C139" i="29"/>
  <c r="C116" i="63"/>
  <c r="I425" i="85"/>
  <c r="C148" i="29" s="1"/>
  <c r="B148" i="29"/>
  <c r="I442" i="85"/>
  <c r="I390" i="85"/>
  <c r="C146" i="29"/>
  <c r="I201" i="85"/>
  <c r="C140" i="29" s="1"/>
  <c r="I202" i="85"/>
  <c r="I171" i="85"/>
  <c r="C114" i="63"/>
  <c r="I350" i="85"/>
  <c r="I31" i="85"/>
  <c r="I480" i="85"/>
  <c r="I63" i="85"/>
  <c r="C132" i="29" s="1"/>
  <c r="I425" i="84"/>
  <c r="C116" i="29" s="1"/>
  <c r="B116" i="29"/>
  <c r="I326" i="84"/>
  <c r="I340" i="84"/>
  <c r="I152" i="84"/>
  <c r="I467" i="84"/>
  <c r="C94" i="63" s="1"/>
  <c r="I184" i="84"/>
  <c r="H202" i="84"/>
  <c r="D37" i="53"/>
  <c r="C90" i="63"/>
  <c r="C107" i="29"/>
  <c r="C91" i="63"/>
  <c r="C37" i="53"/>
  <c r="I245" i="84"/>
  <c r="I274" i="84"/>
  <c r="C112" i="29"/>
  <c r="I350" i="84"/>
  <c r="I478" i="84"/>
  <c r="H480" i="84"/>
  <c r="H492" i="84" s="1"/>
  <c r="I545" i="84"/>
  <c r="C123" i="29"/>
  <c r="I31" i="84"/>
  <c r="I63" i="84"/>
  <c r="C100" i="29"/>
  <c r="I50" i="90"/>
  <c r="I171" i="83"/>
  <c r="C62" i="63" s="1"/>
  <c r="I390" i="83"/>
  <c r="C82" i="29" s="1"/>
  <c r="I467" i="83"/>
  <c r="I155" i="83"/>
  <c r="I75" i="83"/>
  <c r="B36" i="53" s="1"/>
  <c r="I106" i="83"/>
  <c r="I78" i="83"/>
  <c r="I184" i="83"/>
  <c r="I202" i="83"/>
  <c r="C64" i="63"/>
  <c r="C75" i="29"/>
  <c r="I425" i="83"/>
  <c r="C84" i="29" s="1"/>
  <c r="B84" i="29"/>
  <c r="C65" i="63"/>
  <c r="C36" i="53"/>
  <c r="I492" i="83"/>
  <c r="C75" i="63"/>
  <c r="I491" i="83"/>
  <c r="I274" i="83"/>
  <c r="C80" i="29" s="1"/>
  <c r="I258" i="83"/>
  <c r="C90" i="29"/>
  <c r="I135" i="83"/>
  <c r="I480" i="82"/>
  <c r="I31" i="82"/>
  <c r="C274" i="63"/>
  <c r="C35" i="53"/>
  <c r="I467" i="82"/>
  <c r="U13" i="53"/>
  <c r="B344" i="29"/>
  <c r="I274" i="82"/>
  <c r="C337" i="29"/>
  <c r="U9" i="53"/>
  <c r="I63" i="82"/>
  <c r="C325" i="29"/>
  <c r="I135" i="82"/>
  <c r="I152" i="82"/>
  <c r="I155" i="82"/>
  <c r="I258" i="82"/>
  <c r="C347" i="29"/>
  <c r="I202" i="82"/>
  <c r="I184" i="82"/>
  <c r="I443" i="82"/>
  <c r="C276" i="63"/>
  <c r="I444" i="82"/>
  <c r="D35" i="53"/>
  <c r="C332" i="29"/>
  <c r="I350" i="82"/>
  <c r="I390" i="82"/>
  <c r="C339" i="29"/>
  <c r="I171" i="82"/>
  <c r="C271" i="63"/>
  <c r="I135" i="81"/>
  <c r="I258" i="81"/>
  <c r="C314" i="29" s="1"/>
  <c r="B314" i="29"/>
  <c r="I31" i="81"/>
  <c r="I75" i="81"/>
  <c r="C240" i="63" s="1"/>
  <c r="H78" i="81"/>
  <c r="I78" i="81"/>
  <c r="T3" i="53"/>
  <c r="H106" i="81"/>
  <c r="I106" i="81"/>
  <c r="B293" i="29"/>
  <c r="I425" i="81"/>
  <c r="C308" i="29"/>
  <c r="I201" i="81"/>
  <c r="C300" i="29" s="1"/>
  <c r="I202" i="81"/>
  <c r="I480" i="81"/>
  <c r="I326" i="81"/>
  <c r="I340" i="81"/>
  <c r="I224" i="81"/>
  <c r="C248" i="63" s="1"/>
  <c r="B301" i="29"/>
  <c r="T7" i="53"/>
  <c r="H155" i="81"/>
  <c r="I155" i="81"/>
  <c r="I350" i="81"/>
  <c r="I274" i="81"/>
  <c r="C304" i="29" s="1"/>
  <c r="I171" i="81"/>
  <c r="C244" i="63"/>
  <c r="I390" i="81"/>
  <c r="C306" i="29" s="1"/>
  <c r="I63" i="81"/>
  <c r="C292" i="29"/>
  <c r="I467" i="81"/>
  <c r="C311" i="29" s="1"/>
  <c r="T13" i="53"/>
  <c r="I425" i="80"/>
  <c r="C52" i="29"/>
  <c r="B52" i="29"/>
  <c r="H300" i="80"/>
  <c r="I300" i="80"/>
  <c r="F305" i="80"/>
  <c r="H305" i="80" s="1"/>
  <c r="J287" i="90"/>
  <c r="I287" i="90"/>
  <c r="I258" i="80"/>
  <c r="C58" i="29" s="1"/>
  <c r="I201" i="80"/>
  <c r="C44" i="29" s="1"/>
  <c r="I478" i="80"/>
  <c r="I274" i="80"/>
  <c r="C48" i="29" s="1"/>
  <c r="I63" i="80"/>
  <c r="C36" i="29" s="1"/>
  <c r="I31" i="80"/>
  <c r="D8" i="78"/>
  <c r="E8" i="78"/>
  <c r="J425" i="90"/>
  <c r="I425" i="90"/>
  <c r="B55" i="29"/>
  <c r="L13" i="53"/>
  <c r="I135" i="80"/>
  <c r="J326" i="90"/>
  <c r="I326" i="90"/>
  <c r="I442" i="80"/>
  <c r="J38" i="90"/>
  <c r="I38" i="90"/>
  <c r="D29" i="78"/>
  <c r="E29" i="78"/>
  <c r="I224" i="80"/>
  <c r="C41" i="63" s="1"/>
  <c r="C45" i="29"/>
  <c r="I350" i="80"/>
  <c r="I152" i="80"/>
  <c r="H155" i="80"/>
  <c r="I155" i="80"/>
  <c r="I75" i="80"/>
  <c r="C33" i="63"/>
  <c r="I78" i="80"/>
  <c r="I106" i="80"/>
  <c r="J515" i="79"/>
  <c r="I515" i="79"/>
  <c r="J508" i="79"/>
  <c r="I508" i="79"/>
  <c r="I522" i="79"/>
  <c r="J522" i="79"/>
  <c r="I500" i="79"/>
  <c r="J500" i="79"/>
  <c r="I514" i="79"/>
  <c r="J514" i="79"/>
  <c r="J518" i="79"/>
  <c r="I518" i="79"/>
  <c r="J501" i="79"/>
  <c r="I501" i="79"/>
  <c r="I487" i="79"/>
  <c r="J487" i="79"/>
  <c r="I490" i="79"/>
  <c r="J490" i="79"/>
  <c r="J478" i="79"/>
  <c r="I478" i="79"/>
  <c r="J467" i="79"/>
  <c r="I467" i="79"/>
  <c r="I438" i="79"/>
  <c r="J438" i="79"/>
  <c r="I442" i="79"/>
  <c r="J442" i="79"/>
  <c r="I452" i="79"/>
  <c r="J452" i="79"/>
  <c r="J441" i="79"/>
  <c r="I441" i="79"/>
  <c r="J406" i="79"/>
  <c r="I406" i="79"/>
  <c r="J428" i="79"/>
  <c r="I428" i="79"/>
  <c r="I412" i="79"/>
  <c r="J412" i="79"/>
  <c r="J435" i="79"/>
  <c r="I435" i="79"/>
  <c r="J425" i="79"/>
  <c r="I425" i="79"/>
  <c r="I409" i="79"/>
  <c r="J409" i="79"/>
  <c r="I432" i="79"/>
  <c r="J432" i="79"/>
  <c r="J415" i="79"/>
  <c r="I415" i="79"/>
  <c r="J398" i="79"/>
  <c r="I398" i="79"/>
  <c r="I387" i="79"/>
  <c r="J387" i="79"/>
  <c r="I350" i="79"/>
  <c r="J350" i="79"/>
  <c r="I326" i="79"/>
  <c r="J326" i="79"/>
  <c r="I480" i="79"/>
  <c r="J480" i="79"/>
  <c r="J286" i="79"/>
  <c r="I286" i="79"/>
  <c r="I299" i="79"/>
  <c r="J299" i="79"/>
  <c r="H292" i="79"/>
  <c r="H287" i="79"/>
  <c r="I232" i="79"/>
  <c r="J232" i="79"/>
  <c r="J245" i="79"/>
  <c r="I245" i="79"/>
  <c r="J221" i="79"/>
  <c r="I221" i="79"/>
  <c r="I244" i="79"/>
  <c r="J244" i="79"/>
  <c r="I224" i="79"/>
  <c r="J224" i="79"/>
  <c r="J274" i="79"/>
  <c r="I274" i="79"/>
  <c r="I258" i="79"/>
  <c r="J258" i="79"/>
  <c r="J201" i="79"/>
  <c r="I201" i="79"/>
  <c r="I152" i="79"/>
  <c r="J152" i="79"/>
  <c r="I171" i="79"/>
  <c r="J171" i="79"/>
  <c r="J184" i="79"/>
  <c r="I184" i="79"/>
  <c r="J50" i="79"/>
  <c r="I50" i="79"/>
  <c r="I100" i="79"/>
  <c r="J100" i="79"/>
  <c r="J135" i="79"/>
  <c r="I135" i="79"/>
  <c r="I75" i="79"/>
  <c r="J75" i="79"/>
  <c r="I45" i="79"/>
  <c r="J45" i="79"/>
  <c r="J31" i="79"/>
  <c r="I31" i="79"/>
  <c r="C43" i="63"/>
  <c r="C55" i="29"/>
  <c r="C279" i="29"/>
  <c r="I480" i="89"/>
  <c r="I357" i="89"/>
  <c r="I492" i="88"/>
  <c r="C249" i="29"/>
  <c r="H491" i="88"/>
  <c r="I491" i="88"/>
  <c r="B249" i="29"/>
  <c r="C188" i="63"/>
  <c r="C229" i="29"/>
  <c r="I535" i="88"/>
  <c r="I536" i="88"/>
  <c r="I202" i="87"/>
  <c r="I357" i="87"/>
  <c r="I535" i="87"/>
  <c r="I536" i="87"/>
  <c r="G40" i="53"/>
  <c r="C40" i="53"/>
  <c r="I156" i="87"/>
  <c r="C200" i="29" s="1"/>
  <c r="I492" i="87"/>
  <c r="C179" i="63" s="1"/>
  <c r="I491" i="87"/>
  <c r="I492" i="86"/>
  <c r="C185" i="29" s="1"/>
  <c r="I491" i="86"/>
  <c r="I535" i="86"/>
  <c r="I536" i="86"/>
  <c r="C146" i="63"/>
  <c r="I390" i="86"/>
  <c r="C178" i="29"/>
  <c r="I152" i="86"/>
  <c r="I305" i="86"/>
  <c r="I340" i="86"/>
  <c r="I62" i="86"/>
  <c r="I171" i="86"/>
  <c r="C140" i="63"/>
  <c r="I31" i="86"/>
  <c r="I442" i="86"/>
  <c r="I357" i="86"/>
  <c r="C165" i="29"/>
  <c r="B39" i="53"/>
  <c r="C136" i="63"/>
  <c r="I107" i="85"/>
  <c r="I357" i="85"/>
  <c r="I203" i="85"/>
  <c r="C137" i="29" s="1"/>
  <c r="I443" i="85"/>
  <c r="C147" i="29" s="1"/>
  <c r="O12" i="53"/>
  <c r="I444" i="85"/>
  <c r="C151" i="29"/>
  <c r="C120" i="63"/>
  <c r="I492" i="85"/>
  <c r="C153" i="29"/>
  <c r="I491" i="85"/>
  <c r="I156" i="85"/>
  <c r="C136" i="29" s="1"/>
  <c r="C117" i="63"/>
  <c r="C38" i="53"/>
  <c r="I535" i="85"/>
  <c r="I536" i="85"/>
  <c r="I258" i="84"/>
  <c r="C122" i="29" s="1"/>
  <c r="C119" i="29"/>
  <c r="I107" i="84"/>
  <c r="N14" i="53"/>
  <c r="I480" i="84"/>
  <c r="I357" i="84"/>
  <c r="I202" i="84"/>
  <c r="H203" i="84"/>
  <c r="I535" i="84"/>
  <c r="I536" i="84"/>
  <c r="I155" i="84"/>
  <c r="I156" i="83"/>
  <c r="C72" i="29"/>
  <c r="C89" i="29"/>
  <c r="I107" i="83"/>
  <c r="C69" i="29"/>
  <c r="I535" i="83"/>
  <c r="I536" i="83"/>
  <c r="I340" i="83"/>
  <c r="I203" i="82"/>
  <c r="C270" i="63"/>
  <c r="I536" i="82"/>
  <c r="I535" i="82"/>
  <c r="I357" i="82"/>
  <c r="G35" i="53"/>
  <c r="C277" i="63"/>
  <c r="C344" i="29"/>
  <c r="I492" i="82"/>
  <c r="C346" i="29"/>
  <c r="I491" i="82"/>
  <c r="I107" i="82"/>
  <c r="I357" i="81"/>
  <c r="C301" i="29"/>
  <c r="F34" i="53"/>
  <c r="I492" i="81"/>
  <c r="C313" i="29" s="1"/>
  <c r="I491" i="81"/>
  <c r="C247" i="63"/>
  <c r="C34" i="53"/>
  <c r="I535" i="81"/>
  <c r="I536" i="81"/>
  <c r="C293" i="29"/>
  <c r="B34" i="53"/>
  <c r="B33" i="53"/>
  <c r="F33" i="53"/>
  <c r="I443" i="80"/>
  <c r="C42" i="63" s="1"/>
  <c r="J340" i="90"/>
  <c r="I357" i="80"/>
  <c r="D16" i="78"/>
  <c r="E16" i="78"/>
  <c r="E23" i="78"/>
  <c r="D23" i="78"/>
  <c r="I535" i="80"/>
  <c r="I536" i="80"/>
  <c r="D7" i="78"/>
  <c r="E7" i="78"/>
  <c r="I202" i="80"/>
  <c r="D4" i="78"/>
  <c r="E4" i="78"/>
  <c r="I305" i="80"/>
  <c r="I340" i="80"/>
  <c r="E9" i="78"/>
  <c r="D9" i="78"/>
  <c r="I107" i="80"/>
  <c r="D17" i="78"/>
  <c r="E17" i="78"/>
  <c r="I390" i="80"/>
  <c r="C50" i="29" s="1"/>
  <c r="I480" i="80"/>
  <c r="C40" i="63"/>
  <c r="C33" i="53"/>
  <c r="I535" i="79"/>
  <c r="J535" i="79"/>
  <c r="J443" i="79"/>
  <c r="I443" i="79"/>
  <c r="J390" i="79"/>
  <c r="I390" i="79"/>
  <c r="J357" i="79"/>
  <c r="I357" i="79"/>
  <c r="J300" i="79"/>
  <c r="I300" i="79"/>
  <c r="I287" i="79"/>
  <c r="J287" i="79"/>
  <c r="J492" i="79"/>
  <c r="I492" i="79"/>
  <c r="J305" i="79"/>
  <c r="I305" i="79"/>
  <c r="J292" i="79"/>
  <c r="I292" i="79"/>
  <c r="J155" i="79"/>
  <c r="I155" i="79"/>
  <c r="J156" i="79"/>
  <c r="I202" i="79"/>
  <c r="J202" i="79"/>
  <c r="I78" i="79"/>
  <c r="J78" i="79"/>
  <c r="I156" i="79"/>
  <c r="J63" i="79"/>
  <c r="I63" i="79"/>
  <c r="I106" i="79"/>
  <c r="J106" i="79"/>
  <c r="I107" i="79"/>
  <c r="J107" i="79"/>
  <c r="I492" i="89"/>
  <c r="C231" i="63"/>
  <c r="I491" i="89"/>
  <c r="C205" i="63"/>
  <c r="I210" i="87"/>
  <c r="C217" i="29"/>
  <c r="I363" i="87"/>
  <c r="C209" i="29"/>
  <c r="I203" i="87"/>
  <c r="C201" i="29"/>
  <c r="I363" i="86"/>
  <c r="C177" i="29"/>
  <c r="I443" i="86"/>
  <c r="C179" i="29"/>
  <c r="I444" i="86"/>
  <c r="I107" i="86"/>
  <c r="I203" i="86"/>
  <c r="C169" i="29"/>
  <c r="I63" i="86"/>
  <c r="C164" i="29"/>
  <c r="I155" i="86"/>
  <c r="C153" i="63"/>
  <c r="I210" i="85"/>
  <c r="C113" i="63"/>
  <c r="C127" i="63"/>
  <c r="C119" i="63"/>
  <c r="G38" i="53"/>
  <c r="I363" i="85"/>
  <c r="C145" i="29" s="1"/>
  <c r="I492" i="84"/>
  <c r="C121" i="29"/>
  <c r="B121" i="29"/>
  <c r="I491" i="84"/>
  <c r="I156" i="84"/>
  <c r="C104" i="29"/>
  <c r="I203" i="84"/>
  <c r="C87" i="63"/>
  <c r="N6" i="53"/>
  <c r="B105" i="29"/>
  <c r="I363" i="84"/>
  <c r="C113" i="29"/>
  <c r="I210" i="83"/>
  <c r="I363" i="83"/>
  <c r="C81" i="29" s="1"/>
  <c r="I203" i="83"/>
  <c r="C284" i="63"/>
  <c r="I363" i="82"/>
  <c r="C338" i="29" s="1"/>
  <c r="C330" i="29"/>
  <c r="I156" i="82"/>
  <c r="C329" i="29" s="1"/>
  <c r="I107" i="81"/>
  <c r="C257" i="63"/>
  <c r="I363" i="81"/>
  <c r="C305" i="29" s="1"/>
  <c r="I203" i="81"/>
  <c r="C243" i="63"/>
  <c r="I156" i="81"/>
  <c r="C296" i="29" s="1"/>
  <c r="D19" i="78"/>
  <c r="E19" i="78"/>
  <c r="D5" i="78"/>
  <c r="E5" i="78"/>
  <c r="I203" i="80"/>
  <c r="C36" i="63" s="1"/>
  <c r="D22" i="78"/>
  <c r="E22" i="78"/>
  <c r="I492" i="80"/>
  <c r="C50" i="63" s="1"/>
  <c r="E26" i="78"/>
  <c r="D26" i="78"/>
  <c r="I156" i="80"/>
  <c r="C40" i="29" s="1"/>
  <c r="D21" i="78"/>
  <c r="E21" i="78"/>
  <c r="I444" i="80"/>
  <c r="J536" i="79"/>
  <c r="I536" i="79"/>
  <c r="J444" i="79"/>
  <c r="I444" i="79"/>
  <c r="I340" i="79"/>
  <c r="J340" i="79"/>
  <c r="I491" i="79"/>
  <c r="J491" i="79"/>
  <c r="I203" i="79"/>
  <c r="J203" i="79"/>
  <c r="J210" i="79"/>
  <c r="I210" i="79"/>
  <c r="C281" i="29"/>
  <c r="C165" i="63"/>
  <c r="I233" i="87"/>
  <c r="I156" i="86"/>
  <c r="C168" i="29"/>
  <c r="E6" i="78"/>
  <c r="D6" i="78"/>
  <c r="C139" i="63"/>
  <c r="C145" i="63"/>
  <c r="G39" i="53"/>
  <c r="I233" i="85"/>
  <c r="C105" i="29"/>
  <c r="I210" i="84"/>
  <c r="C101" i="63"/>
  <c r="I233" i="83"/>
  <c r="C61" i="63"/>
  <c r="C73" i="29"/>
  <c r="I210" i="82"/>
  <c r="I210" i="81"/>
  <c r="C297" i="29"/>
  <c r="D12" i="78"/>
  <c r="E12" i="78"/>
  <c r="D20" i="78"/>
  <c r="E20" i="78"/>
  <c r="I363" i="80"/>
  <c r="C49" i="29" s="1"/>
  <c r="I210" i="80"/>
  <c r="D13" i="78"/>
  <c r="E13" i="78"/>
  <c r="I491" i="80"/>
  <c r="J363" i="79"/>
  <c r="I363" i="79"/>
  <c r="I233" i="79"/>
  <c r="J233" i="79"/>
  <c r="I234" i="87"/>
  <c r="C207" i="29"/>
  <c r="I210" i="86"/>
  <c r="I234" i="85"/>
  <c r="C143" i="29"/>
  <c r="I233" i="84"/>
  <c r="I234" i="83"/>
  <c r="C79" i="29" s="1"/>
  <c r="I233" i="82"/>
  <c r="I233" i="81"/>
  <c r="I233" i="80"/>
  <c r="D28" i="78"/>
  <c r="E28" i="78"/>
  <c r="D18" i="78"/>
  <c r="E18" i="78"/>
  <c r="J234" i="79"/>
  <c r="I234" i="79"/>
  <c r="I550" i="87"/>
  <c r="C175" i="63" s="1"/>
  <c r="I552" i="87"/>
  <c r="I233" i="86"/>
  <c r="I550" i="85"/>
  <c r="C129" i="63" s="1"/>
  <c r="I552" i="85"/>
  <c r="I234" i="84"/>
  <c r="C111" i="29"/>
  <c r="I550" i="83"/>
  <c r="C94" i="29" s="1"/>
  <c r="I552" i="83"/>
  <c r="I234" i="82"/>
  <c r="C336" i="29" s="1"/>
  <c r="I234" i="81"/>
  <c r="C303" i="29"/>
  <c r="I234" i="80"/>
  <c r="C47" i="29" s="1"/>
  <c r="D11" i="78"/>
  <c r="E11" i="78"/>
  <c r="J550" i="79"/>
  <c r="I550" i="79"/>
  <c r="C25" i="63" s="1"/>
  <c r="I234" i="86"/>
  <c r="C175" i="29" s="1"/>
  <c r="I550" i="84"/>
  <c r="C103" i="63" s="1"/>
  <c r="C124" i="29"/>
  <c r="I552" i="84"/>
  <c r="I550" i="82"/>
  <c r="I552" i="82"/>
  <c r="I550" i="81"/>
  <c r="C318" i="29" s="1"/>
  <c r="I552" i="81"/>
  <c r="I550" i="80"/>
  <c r="C62" i="29" s="1"/>
  <c r="J552" i="79"/>
  <c r="I552" i="86"/>
  <c r="I550" i="86"/>
  <c r="C190" i="29" s="1"/>
  <c r="C286" i="63"/>
  <c r="C351" i="29"/>
  <c r="C349" i="29"/>
  <c r="D30" i="78"/>
  <c r="E30" i="78"/>
  <c r="I552" i="80"/>
  <c r="C188" i="29"/>
  <c r="D27" i="78"/>
  <c r="E27" i="78"/>
  <c r="H350" i="79"/>
  <c r="H442" i="79"/>
  <c r="F438" i="79"/>
  <c r="H438" i="79"/>
  <c r="H435" i="79"/>
  <c r="H412" i="79"/>
  <c r="F415" i="79"/>
  <c r="H415" i="79"/>
  <c r="H353" i="79"/>
  <c r="F356" i="79"/>
  <c r="H356" i="79" s="1"/>
  <c r="H22" i="79"/>
  <c r="F23" i="79"/>
  <c r="H23" i="79" s="1"/>
  <c r="H487" i="79"/>
  <c r="F501" i="79"/>
  <c r="H501" i="79" s="1"/>
  <c r="H500" i="79"/>
  <c r="H533" i="79"/>
  <c r="F534" i="79"/>
  <c r="H534" i="79" s="1"/>
  <c r="H425" i="79"/>
  <c r="H428" i="79"/>
  <c r="F432" i="79"/>
  <c r="H432" i="79" s="1"/>
  <c r="F409" i="79"/>
  <c r="H409" i="79"/>
  <c r="H406" i="79"/>
  <c r="H441" i="79" s="1"/>
  <c r="H443" i="79" s="1"/>
  <c r="H444" i="79" s="1"/>
  <c r="H387" i="79"/>
  <c r="H390" i="79" s="1"/>
  <c r="F268" i="79"/>
  <c r="H268" i="79"/>
  <c r="H274" i="79"/>
  <c r="H267" i="79"/>
  <c r="H35" i="79"/>
  <c r="F38" i="79"/>
  <c r="H478" i="79"/>
  <c r="H480" i="79" s="1"/>
  <c r="H492" i="79" s="1"/>
  <c r="H491" i="79" s="1"/>
  <c r="H490" i="79"/>
  <c r="H544" i="79"/>
  <c r="F545" i="79"/>
  <c r="H545" i="79"/>
  <c r="C37" i="29"/>
  <c r="B38" i="29"/>
  <c r="L4" i="53"/>
  <c r="H498" i="80"/>
  <c r="F501" i="80"/>
  <c r="H501" i="80"/>
  <c r="H428" i="80"/>
  <c r="F432" i="80"/>
  <c r="H432" i="80"/>
  <c r="B53" i="29"/>
  <c r="H350" i="80"/>
  <c r="H357" i="80"/>
  <c r="H286" i="80"/>
  <c r="H267" i="80"/>
  <c r="F268" i="80"/>
  <c r="H268" i="80" s="1"/>
  <c r="H274" i="80" s="1"/>
  <c r="B42" i="29"/>
  <c r="H184" i="80"/>
  <c r="H202" i="80" s="1"/>
  <c r="H542" i="80"/>
  <c r="F545" i="80"/>
  <c r="H545" i="80" s="1"/>
  <c r="H452" i="80"/>
  <c r="H478" i="80"/>
  <c r="H480" i="80" s="1"/>
  <c r="H492" i="80" s="1"/>
  <c r="H490" i="80"/>
  <c r="H412" i="80"/>
  <c r="F415" i="80"/>
  <c r="H415" i="80" s="1"/>
  <c r="B54" i="29" s="1"/>
  <c r="F62" i="80"/>
  <c r="H62" i="80" s="1"/>
  <c r="H57" i="80"/>
  <c r="H45" i="80"/>
  <c r="F50" i="80"/>
  <c r="H50" i="80" s="1"/>
  <c r="H63" i="80" s="1"/>
  <c r="B46" i="29"/>
  <c r="H221" i="80"/>
  <c r="H224" i="80"/>
  <c r="H542" i="81"/>
  <c r="F545" i="81"/>
  <c r="H545" i="81"/>
  <c r="B315" i="29" s="1"/>
  <c r="H508" i="81"/>
  <c r="H452" i="81"/>
  <c r="H487" i="81"/>
  <c r="H437" i="81"/>
  <c r="H442" i="81" s="1"/>
  <c r="C19" i="53" s="1"/>
  <c r="F438" i="81"/>
  <c r="H438" i="81"/>
  <c r="H297" i="81"/>
  <c r="F300" i="81"/>
  <c r="H265" i="81"/>
  <c r="F268" i="81"/>
  <c r="H268" i="81"/>
  <c r="H274" i="81" s="1"/>
  <c r="H209" i="81"/>
  <c r="H35" i="81"/>
  <c r="F38" i="81"/>
  <c r="H533" i="81"/>
  <c r="F534" i="81"/>
  <c r="H534" i="81"/>
  <c r="H490" i="81"/>
  <c r="H478" i="81"/>
  <c r="H480" i="81"/>
  <c r="H492" i="81"/>
  <c r="B313" i="29" s="1"/>
  <c r="H232" i="81"/>
  <c r="H45" i="81"/>
  <c r="F515" i="81"/>
  <c r="H515" i="81"/>
  <c r="B317" i="29"/>
  <c r="H514" i="81"/>
  <c r="C340" i="29"/>
  <c r="H184" i="82"/>
  <c r="B331" i="29"/>
  <c r="H152" i="82"/>
  <c r="H155" i="82" s="1"/>
  <c r="H156" i="82" s="1"/>
  <c r="H258" i="82"/>
  <c r="B347" i="29"/>
  <c r="F545" i="82"/>
  <c r="H545" i="82" s="1"/>
  <c r="B348" i="29" s="1"/>
  <c r="F522" i="82"/>
  <c r="H522" i="82" s="1"/>
  <c r="H518" i="82"/>
  <c r="H452" i="82"/>
  <c r="H398" i="82"/>
  <c r="H478" i="82"/>
  <c r="H480" i="82" s="1"/>
  <c r="H492" i="82" s="1"/>
  <c r="H490" i="82"/>
  <c r="H437" i="82"/>
  <c r="F438" i="82"/>
  <c r="H438" i="82"/>
  <c r="H425" i="82"/>
  <c r="B341" i="29" s="1"/>
  <c r="H297" i="82"/>
  <c r="F300" i="82"/>
  <c r="H283" i="82"/>
  <c r="F287" i="82"/>
  <c r="H209" i="82"/>
  <c r="H135" i="82"/>
  <c r="H221" i="82"/>
  <c r="H224" i="82"/>
  <c r="B350" i="29"/>
  <c r="B20" i="53"/>
  <c r="H441" i="82"/>
  <c r="H487" i="82"/>
  <c r="H408" i="82"/>
  <c r="F409" i="82"/>
  <c r="H409" i="82"/>
  <c r="H355" i="82"/>
  <c r="F356" i="82"/>
  <c r="H356" i="82" s="1"/>
  <c r="H232" i="82"/>
  <c r="H45" i="82"/>
  <c r="F50" i="82"/>
  <c r="H50" i="82"/>
  <c r="H63" i="82"/>
  <c r="B325" i="29" s="1"/>
  <c r="B87" i="29"/>
  <c r="M13" i="53"/>
  <c r="B80" i="29"/>
  <c r="M9" i="53"/>
  <c r="B68" i="29"/>
  <c r="M2" i="53"/>
  <c r="C7" i="53"/>
  <c r="D7" i="53"/>
  <c r="E7" i="53" s="1"/>
  <c r="H75" i="83"/>
  <c r="F522" i="90"/>
  <c r="H522" i="90"/>
  <c r="J522" i="90"/>
  <c r="F23" i="90"/>
  <c r="H23" i="90"/>
  <c r="H518" i="83"/>
  <c r="F522" i="83"/>
  <c r="H522" i="83" s="1"/>
  <c r="H412" i="83"/>
  <c r="F415" i="83"/>
  <c r="H415" i="83" s="1"/>
  <c r="B86" i="29" s="1"/>
  <c r="H353" i="83"/>
  <c r="F356" i="83"/>
  <c r="H356" i="83" s="1"/>
  <c r="H357" i="83" s="1"/>
  <c r="H512" i="83"/>
  <c r="F515" i="83"/>
  <c r="H515" i="83" s="1"/>
  <c r="H437" i="83"/>
  <c r="H442" i="83"/>
  <c r="C21" i="53" s="1"/>
  <c r="F438" i="83"/>
  <c r="H438" i="83"/>
  <c r="H406" i="83"/>
  <c r="H441" i="83" s="1"/>
  <c r="H443" i="83" s="1"/>
  <c r="F409" i="83"/>
  <c r="H409" i="83" s="1"/>
  <c r="H286" i="83"/>
  <c r="H531" i="83"/>
  <c r="F534" i="83"/>
  <c r="H534" i="83"/>
  <c r="C33" i="78" s="1"/>
  <c r="H491" i="84"/>
  <c r="H508" i="84"/>
  <c r="H428" i="84"/>
  <c r="B22" i="53" s="1"/>
  <c r="D22" i="53" s="1"/>
  <c r="F432" i="84"/>
  <c r="H432" i="84"/>
  <c r="B117" i="29"/>
  <c r="F300" i="84"/>
  <c r="H297" i="84"/>
  <c r="H291" i="84"/>
  <c r="F292" i="84"/>
  <c r="H292" i="84" s="1"/>
  <c r="H340" i="84" s="1"/>
  <c r="H232" i="84"/>
  <c r="H209" i="84"/>
  <c r="H75" i="84"/>
  <c r="C8" i="53"/>
  <c r="D8" i="53"/>
  <c r="E8" i="53" s="1"/>
  <c r="H387" i="84"/>
  <c r="H390" i="84" s="1"/>
  <c r="H514" i="84"/>
  <c r="F515" i="84"/>
  <c r="H515" i="84"/>
  <c r="H224" i="84"/>
  <c r="H221" i="84"/>
  <c r="H414" i="84"/>
  <c r="H442" i="84" s="1"/>
  <c r="C22" i="53" s="1"/>
  <c r="F415" i="84"/>
  <c r="H415" i="84"/>
  <c r="B118" i="29" s="1"/>
  <c r="H406" i="84"/>
  <c r="F409" i="84"/>
  <c r="H409" i="84" s="1"/>
  <c r="H353" i="84"/>
  <c r="F356" i="84"/>
  <c r="H356" i="84"/>
  <c r="H357" i="84"/>
  <c r="H363" i="84" s="1"/>
  <c r="F268" i="84"/>
  <c r="H268" i="84" s="1"/>
  <c r="H274" i="84" s="1"/>
  <c r="H265" i="84"/>
  <c r="H100" i="84"/>
  <c r="H35" i="84"/>
  <c r="F38" i="84"/>
  <c r="H57" i="84"/>
  <c r="F534" i="84"/>
  <c r="H534" i="84" s="1"/>
  <c r="H531" i="84"/>
  <c r="H184" i="85"/>
  <c r="H202" i="85" s="1"/>
  <c r="H203" i="85" s="1"/>
  <c r="C15" i="78"/>
  <c r="H135" i="85"/>
  <c r="H357" i="85"/>
  <c r="H490" i="85"/>
  <c r="H487" i="85"/>
  <c r="H492" i="85" s="1"/>
  <c r="F545" i="85"/>
  <c r="H545" i="85"/>
  <c r="B155" i="29" s="1"/>
  <c r="H521" i="85"/>
  <c r="F522" i="85"/>
  <c r="H522" i="85"/>
  <c r="C10" i="78"/>
  <c r="H75" i="86"/>
  <c r="H78" i="86" s="1"/>
  <c r="B10" i="53"/>
  <c r="D10" i="53" s="1"/>
  <c r="C14" i="78"/>
  <c r="B170" i="29"/>
  <c r="H452" i="86"/>
  <c r="H258" i="86"/>
  <c r="H478" i="86"/>
  <c r="H480" i="86" s="1"/>
  <c r="H492" i="86" s="1"/>
  <c r="H490" i="86"/>
  <c r="F356" i="86"/>
  <c r="H356" i="86" s="1"/>
  <c r="H353" i="86"/>
  <c r="F249" i="90"/>
  <c r="H249" i="90"/>
  <c r="B189" i="29"/>
  <c r="B174" i="29"/>
  <c r="H224" i="86"/>
  <c r="H221" i="86"/>
  <c r="H425" i="86"/>
  <c r="B180" i="29" s="1"/>
  <c r="H267" i="86"/>
  <c r="F268" i="86"/>
  <c r="H268" i="86"/>
  <c r="H274" i="86" s="1"/>
  <c r="H135" i="86"/>
  <c r="H441" i="90"/>
  <c r="H340" i="87"/>
  <c r="H75" i="87"/>
  <c r="B11" i="53"/>
  <c r="D11" i="53"/>
  <c r="E11" i="53" s="1"/>
  <c r="H363" i="87"/>
  <c r="F522" i="87"/>
  <c r="H522" i="87"/>
  <c r="H518" i="87"/>
  <c r="H452" i="87"/>
  <c r="H244" i="87"/>
  <c r="F245" i="87"/>
  <c r="H245" i="87"/>
  <c r="H478" i="87"/>
  <c r="H412" i="87"/>
  <c r="B25" i="53" s="1"/>
  <c r="D25" i="53" s="1"/>
  <c r="F415" i="87"/>
  <c r="H415" i="87" s="1"/>
  <c r="B214" i="29" s="1"/>
  <c r="J323" i="90"/>
  <c r="H326" i="90"/>
  <c r="I340" i="90"/>
  <c r="H425" i="90"/>
  <c r="B221" i="29"/>
  <c r="Q13" i="53"/>
  <c r="B215" i="29"/>
  <c r="B203" i="29"/>
  <c r="H184" i="87"/>
  <c r="H202" i="87"/>
  <c r="H203" i="87"/>
  <c r="B201" i="29" s="1"/>
  <c r="H480" i="87"/>
  <c r="H442" i="87"/>
  <c r="C25" i="53"/>
  <c r="H428" i="87"/>
  <c r="F432" i="87"/>
  <c r="H432" i="87" s="1"/>
  <c r="B213" i="29" s="1"/>
  <c r="H441" i="87"/>
  <c r="H443" i="87" s="1"/>
  <c r="H265" i="87"/>
  <c r="F268" i="87"/>
  <c r="H268" i="87" s="1"/>
  <c r="H274" i="87" s="1"/>
  <c r="C171" i="63"/>
  <c r="F50" i="87"/>
  <c r="H50" i="87" s="1"/>
  <c r="F151" i="87"/>
  <c r="H151" i="87" s="1"/>
  <c r="H152" i="87" s="1"/>
  <c r="H155" i="87" s="1"/>
  <c r="H156" i="87" s="1"/>
  <c r="I544" i="91"/>
  <c r="I524" i="91"/>
  <c r="I479" i="91"/>
  <c r="I461" i="91"/>
  <c r="I451" i="91"/>
  <c r="I440" i="91"/>
  <c r="I412" i="91"/>
  <c r="I397" i="91"/>
  <c r="I389" i="91"/>
  <c r="I371" i="91"/>
  <c r="I317" i="91"/>
  <c r="I270" i="91"/>
  <c r="I267" i="91"/>
  <c r="I257" i="91"/>
  <c r="I244" i="91"/>
  <c r="I231" i="91"/>
  <c r="I229" i="91"/>
  <c r="I223" i="91"/>
  <c r="I220" i="91"/>
  <c r="I208" i="91"/>
  <c r="I209" i="91"/>
  <c r="I163" i="91"/>
  <c r="I154" i="91"/>
  <c r="I151" i="91"/>
  <c r="I17" i="91"/>
  <c r="I193" i="91"/>
  <c r="J257" i="90"/>
  <c r="J483" i="90"/>
  <c r="J412" i="90"/>
  <c r="J395" i="90"/>
  <c r="C149" i="63"/>
  <c r="C189" i="29"/>
  <c r="C253" i="63"/>
  <c r="C317" i="29"/>
  <c r="C155" i="63"/>
  <c r="C316" i="29"/>
  <c r="C259" i="63"/>
  <c r="C126" i="29"/>
  <c r="C46" i="63"/>
  <c r="C280" i="63"/>
  <c r="C350" i="29"/>
  <c r="C158" i="29"/>
  <c r="C97" i="63"/>
  <c r="C125" i="29"/>
  <c r="C71" i="63"/>
  <c r="C93" i="29"/>
  <c r="I200" i="86"/>
  <c r="I292" i="91"/>
  <c r="I245" i="91"/>
  <c r="H258" i="91"/>
  <c r="I258" i="91"/>
  <c r="I140" i="91"/>
  <c r="I183" i="91"/>
  <c r="H467" i="91"/>
  <c r="I466" i="91"/>
  <c r="I379" i="91"/>
  <c r="I474" i="91"/>
  <c r="H542" i="91"/>
  <c r="I542" i="91"/>
  <c r="F545" i="91"/>
  <c r="H545" i="91" s="1"/>
  <c r="I545" i="91"/>
  <c r="H508" i="91"/>
  <c r="I508" i="91"/>
  <c r="I504" i="91"/>
  <c r="H487" i="91"/>
  <c r="I487" i="91"/>
  <c r="I483" i="91"/>
  <c r="H478" i="91"/>
  <c r="I477" i="91"/>
  <c r="H490" i="91"/>
  <c r="H535" i="91" s="1"/>
  <c r="H536" i="91" s="1"/>
  <c r="I490" i="91"/>
  <c r="H437" i="91"/>
  <c r="I437" i="91"/>
  <c r="F438" i="91"/>
  <c r="H438" i="91" s="1"/>
  <c r="I438" i="91"/>
  <c r="I414" i="91"/>
  <c r="H442" i="91"/>
  <c r="I442" i="91"/>
  <c r="H406" i="91"/>
  <c r="I406" i="91"/>
  <c r="F409" i="91"/>
  <c r="H409" i="91" s="1"/>
  <c r="I409" i="91"/>
  <c r="I116" i="91"/>
  <c r="H135" i="91"/>
  <c r="I147" i="91"/>
  <c r="I152" i="91"/>
  <c r="F501" i="91"/>
  <c r="H501" i="91" s="1"/>
  <c r="I501" i="91"/>
  <c r="H500" i="91"/>
  <c r="I500" i="91"/>
  <c r="H452" i="91"/>
  <c r="I452" i="91"/>
  <c r="I449" i="91"/>
  <c r="F432" i="91"/>
  <c r="H432" i="91" s="1"/>
  <c r="I432" i="91"/>
  <c r="H428" i="91"/>
  <c r="I428" i="91"/>
  <c r="I401" i="91"/>
  <c r="H398" i="91"/>
  <c r="I398" i="91"/>
  <c r="I395" i="91"/>
  <c r="H31" i="91"/>
  <c r="I274" i="91"/>
  <c r="H350" i="91"/>
  <c r="H75" i="91"/>
  <c r="I425" i="91"/>
  <c r="I325" i="91"/>
  <c r="H326" i="91"/>
  <c r="I326" i="91"/>
  <c r="H387" i="91"/>
  <c r="H390" i="91" s="1"/>
  <c r="I387" i="91"/>
  <c r="B262" i="29"/>
  <c r="I41" i="89"/>
  <c r="C262" i="29"/>
  <c r="S4" i="53"/>
  <c r="I432" i="89"/>
  <c r="C277" i="29"/>
  <c r="B277" i="29"/>
  <c r="J183" i="90"/>
  <c r="I183" i="90"/>
  <c r="J507" i="90"/>
  <c r="H508" i="90"/>
  <c r="H535" i="90" s="1"/>
  <c r="H536" i="90" s="1"/>
  <c r="I507" i="90"/>
  <c r="C22" i="63" s="1"/>
  <c r="I501" i="89"/>
  <c r="J140" i="90"/>
  <c r="I140" i="90"/>
  <c r="J304" i="90"/>
  <c r="I304" i="90"/>
  <c r="J249" i="90"/>
  <c r="I249" i="90"/>
  <c r="H258" i="90"/>
  <c r="I379" i="90"/>
  <c r="J379" i="90"/>
  <c r="J70" i="90"/>
  <c r="I70" i="90"/>
  <c r="J346" i="90"/>
  <c r="I346" i="90"/>
  <c r="J479" i="90"/>
  <c r="I479" i="90"/>
  <c r="I62" i="89"/>
  <c r="H63" i="89"/>
  <c r="I120" i="89"/>
  <c r="H135" i="89"/>
  <c r="H156" i="89" s="1"/>
  <c r="I424" i="89"/>
  <c r="H442" i="89"/>
  <c r="H425" i="89"/>
  <c r="I415" i="89"/>
  <c r="C278" i="29" s="1"/>
  <c r="B278" i="29"/>
  <c r="I198" i="89"/>
  <c r="H201" i="89"/>
  <c r="B268" i="29" s="1"/>
  <c r="H224" i="89"/>
  <c r="I216" i="89"/>
  <c r="C270" i="29"/>
  <c r="H221" i="89"/>
  <c r="I221" i="89"/>
  <c r="B270" i="29"/>
  <c r="C220" i="63"/>
  <c r="D42" i="53"/>
  <c r="C267" i="29"/>
  <c r="I30" i="89"/>
  <c r="H31" i="89"/>
  <c r="J62" i="90"/>
  <c r="I62" i="90"/>
  <c r="H63" i="90"/>
  <c r="I245" i="89"/>
  <c r="I545" i="89"/>
  <c r="C283" i="29" s="1"/>
  <c r="J317" i="90"/>
  <c r="I317" i="90"/>
  <c r="J191" i="90"/>
  <c r="I191" i="90"/>
  <c r="J477" i="90"/>
  <c r="I477" i="90"/>
  <c r="J466" i="90"/>
  <c r="I466" i="90"/>
  <c r="J362" i="90"/>
  <c r="I362" i="90"/>
  <c r="J74" i="90"/>
  <c r="H75" i="90"/>
  <c r="H106" i="90" s="1"/>
  <c r="I74" i="90"/>
  <c r="J438" i="90"/>
  <c r="I438" i="90"/>
  <c r="I268" i="89"/>
  <c r="H274" i="89"/>
  <c r="H171" i="89"/>
  <c r="I163" i="89"/>
  <c r="C263" i="29"/>
  <c r="C215" i="63"/>
  <c r="I105" i="89"/>
  <c r="H106" i="89"/>
  <c r="I106" i="89"/>
  <c r="I140" i="89"/>
  <c r="H155" i="89"/>
  <c r="I155" i="89"/>
  <c r="I387" i="90"/>
  <c r="I515" i="90"/>
  <c r="C18" i="63"/>
  <c r="H340" i="89"/>
  <c r="H363" i="89" s="1"/>
  <c r="I340" i="89"/>
  <c r="H498" i="90"/>
  <c r="F522" i="89"/>
  <c r="H522" i="89"/>
  <c r="I522" i="89"/>
  <c r="I81" i="90"/>
  <c r="J81" i="90"/>
  <c r="J45" i="90"/>
  <c r="I45" i="90"/>
  <c r="J223" i="90"/>
  <c r="I223" i="90"/>
  <c r="B285" i="29"/>
  <c r="I74" i="89"/>
  <c r="C13" i="53"/>
  <c r="D13" i="53"/>
  <c r="J245" i="90"/>
  <c r="I245" i="90"/>
  <c r="I305" i="90"/>
  <c r="J305" i="90"/>
  <c r="C195" i="63"/>
  <c r="C41" i="53"/>
  <c r="H467" i="90"/>
  <c r="I461" i="90"/>
  <c r="I528" i="90"/>
  <c r="C19" i="63" s="1"/>
  <c r="J528" i="90"/>
  <c r="J49" i="90"/>
  <c r="I49" i="90"/>
  <c r="J163" i="90"/>
  <c r="I163" i="90"/>
  <c r="I87" i="90"/>
  <c r="J87" i="90"/>
  <c r="J168" i="90"/>
  <c r="I168" i="90"/>
  <c r="I310" i="90"/>
  <c r="J310" i="90"/>
  <c r="H490" i="90"/>
  <c r="J486" i="90"/>
  <c r="H487" i="90"/>
  <c r="I486" i="90"/>
  <c r="I62" i="88"/>
  <c r="H63" i="88"/>
  <c r="J198" i="90"/>
  <c r="I198" i="90"/>
  <c r="J116" i="90"/>
  <c r="H135" i="90"/>
  <c r="H156" i="90" s="1"/>
  <c r="J120" i="90"/>
  <c r="I120" i="90"/>
  <c r="I286" i="90"/>
  <c r="J286" i="90"/>
  <c r="I474" i="90"/>
  <c r="H478" i="90"/>
  <c r="J474" i="90"/>
  <c r="I317" i="88"/>
  <c r="I292" i="90"/>
  <c r="J292" i="90"/>
  <c r="I41" i="88"/>
  <c r="C230" i="29" s="1"/>
  <c r="R4" i="53"/>
  <c r="B230" i="29"/>
  <c r="I432" i="88"/>
  <c r="C245" i="29" s="1"/>
  <c r="J220" i="90"/>
  <c r="I220" i="90"/>
  <c r="I216" i="90"/>
  <c r="H224" i="90"/>
  <c r="J216" i="90"/>
  <c r="H221" i="90"/>
  <c r="I134" i="90"/>
  <c r="J134" i="90"/>
  <c r="I30" i="90"/>
  <c r="J30" i="90"/>
  <c r="H31" i="90"/>
  <c r="I41" i="90"/>
  <c r="J41" i="90"/>
  <c r="J23" i="90"/>
  <c r="I23" i="90"/>
  <c r="J283" i="90"/>
  <c r="I283" i="90"/>
  <c r="J255" i="90"/>
  <c r="I255" i="90"/>
  <c r="J151" i="90"/>
  <c r="H152" i="90"/>
  <c r="J291" i="90"/>
  <c r="I291" i="90"/>
  <c r="J177" i="90"/>
  <c r="I177" i="90"/>
  <c r="C12" i="63" s="1"/>
  <c r="J333" i="90"/>
  <c r="I333" i="90"/>
  <c r="J337" i="90"/>
  <c r="I337" i="90"/>
  <c r="J273" i="90"/>
  <c r="H274" i="90"/>
  <c r="I273" i="90"/>
  <c r="J297" i="90"/>
  <c r="I297" i="90"/>
  <c r="I409" i="90"/>
  <c r="J409" i="90"/>
  <c r="J431" i="90"/>
  <c r="H442" i="90"/>
  <c r="I431" i="90"/>
  <c r="J92" i="90"/>
  <c r="J105" i="90"/>
  <c r="I105" i="90"/>
  <c r="I183" i="88"/>
  <c r="H184" i="88"/>
  <c r="H202" i="88" s="1"/>
  <c r="B235" i="29"/>
  <c r="H326" i="88"/>
  <c r="I326" i="88"/>
  <c r="I323" i="88"/>
  <c r="C248" i="29"/>
  <c r="H41" i="53"/>
  <c r="B244" i="29"/>
  <c r="B253" i="29"/>
  <c r="H435" i="88"/>
  <c r="H441" i="88" s="1"/>
  <c r="H443" i="88" s="1"/>
  <c r="F438" i="88"/>
  <c r="H438" i="88"/>
  <c r="I438" i="88"/>
  <c r="I70" i="88"/>
  <c r="B12" i="53"/>
  <c r="D12" i="53"/>
  <c r="J238" i="90"/>
  <c r="I238" i="90"/>
  <c r="J489" i="90"/>
  <c r="I489" i="90"/>
  <c r="B251" i="29"/>
  <c r="I545" i="88"/>
  <c r="C251" i="29" s="1"/>
  <c r="I395" i="88"/>
  <c r="H398" i="88"/>
  <c r="I398" i="88"/>
  <c r="J524" i="90"/>
  <c r="I524" i="90"/>
  <c r="J504" i="90"/>
  <c r="I504" i="90"/>
  <c r="J449" i="90"/>
  <c r="I449" i="90"/>
  <c r="J397" i="90"/>
  <c r="I397" i="90"/>
  <c r="J251" i="90"/>
  <c r="I251" i="90"/>
  <c r="I244" i="90"/>
  <c r="J244" i="90"/>
  <c r="I401" i="90"/>
  <c r="J401" i="90"/>
  <c r="I353" i="90"/>
  <c r="F41" i="79"/>
  <c r="H41" i="79"/>
  <c r="H38" i="79"/>
  <c r="B45" i="29"/>
  <c r="L7" i="53"/>
  <c r="F41" i="81"/>
  <c r="H41" i="81" s="1"/>
  <c r="H38" i="81"/>
  <c r="H300" i="81"/>
  <c r="F305" i="81"/>
  <c r="H305" i="81"/>
  <c r="U2" i="53"/>
  <c r="U7" i="53"/>
  <c r="B334" i="29"/>
  <c r="H287" i="82"/>
  <c r="F292" i="82"/>
  <c r="H292" i="82" s="1"/>
  <c r="F305" i="82"/>
  <c r="H305" i="82"/>
  <c r="H300" i="82"/>
  <c r="B69" i="29"/>
  <c r="H106" i="83"/>
  <c r="H107" i="83"/>
  <c r="H78" i="83"/>
  <c r="M3" i="53"/>
  <c r="F7" i="53"/>
  <c r="F8" i="53"/>
  <c r="B109" i="29"/>
  <c r="N7" i="53"/>
  <c r="H78" i="84"/>
  <c r="B101" i="29"/>
  <c r="H106" i="84"/>
  <c r="N3" i="53"/>
  <c r="H300" i="84"/>
  <c r="F305" i="84"/>
  <c r="H305" i="84"/>
  <c r="F41" i="84"/>
  <c r="H41" i="84" s="1"/>
  <c r="H38" i="84"/>
  <c r="P3" i="53"/>
  <c r="P7" i="53"/>
  <c r="B173" i="29"/>
  <c r="C16" i="78"/>
  <c r="B186" i="29"/>
  <c r="F11" i="53"/>
  <c r="Q10" i="53"/>
  <c r="B209" i="29"/>
  <c r="H78" i="87"/>
  <c r="Q3" i="53"/>
  <c r="H106" i="87"/>
  <c r="B197" i="29"/>
  <c r="C13" i="63"/>
  <c r="I441" i="91"/>
  <c r="I135" i="91"/>
  <c r="I478" i="91"/>
  <c r="H480" i="91"/>
  <c r="H492" i="91" s="1"/>
  <c r="H491" i="91" s="1"/>
  <c r="H357" i="91"/>
  <c r="I350" i="91"/>
  <c r="I31" i="91"/>
  <c r="I390" i="91"/>
  <c r="I184" i="91"/>
  <c r="I340" i="91"/>
  <c r="I75" i="91"/>
  <c r="H78" i="91"/>
  <c r="I78" i="91"/>
  <c r="I106" i="91"/>
  <c r="I467" i="91"/>
  <c r="I155" i="91"/>
  <c r="I171" i="89"/>
  <c r="C218" i="63" s="1"/>
  <c r="I75" i="90"/>
  <c r="J75" i="90"/>
  <c r="H78" i="90"/>
  <c r="I258" i="89"/>
  <c r="C282" i="29"/>
  <c r="H107" i="89"/>
  <c r="I31" i="89"/>
  <c r="I224" i="89"/>
  <c r="B269" i="29"/>
  <c r="S7" i="53"/>
  <c r="C27" i="53"/>
  <c r="D27" i="53" s="1"/>
  <c r="H443" i="89"/>
  <c r="I442" i="89"/>
  <c r="I135" i="89"/>
  <c r="I63" i="89"/>
  <c r="C260" i="29"/>
  <c r="B260" i="29"/>
  <c r="S2" i="53"/>
  <c r="I258" i="90"/>
  <c r="J258" i="90"/>
  <c r="J508" i="90"/>
  <c r="I508" i="90"/>
  <c r="F13" i="53"/>
  <c r="E13" i="53"/>
  <c r="J498" i="90"/>
  <c r="I498" i="90"/>
  <c r="S9" i="53"/>
  <c r="I274" i="89"/>
  <c r="C272" i="29" s="1"/>
  <c r="B272" i="29"/>
  <c r="J201" i="90"/>
  <c r="I201" i="90"/>
  <c r="C14" i="63" s="1"/>
  <c r="I63" i="90"/>
  <c r="J63" i="90"/>
  <c r="I202" i="89"/>
  <c r="I201" i="89"/>
  <c r="C268" i="29" s="1"/>
  <c r="I425" i="89"/>
  <c r="C276" i="29" s="1"/>
  <c r="B276" i="29"/>
  <c r="I350" i="90"/>
  <c r="J350" i="90"/>
  <c r="I390" i="90"/>
  <c r="J390" i="90"/>
  <c r="F12" i="53"/>
  <c r="E12" i="53"/>
  <c r="D41" i="53"/>
  <c r="C235" i="29"/>
  <c r="C194" i="63"/>
  <c r="J442" i="90"/>
  <c r="I442" i="90"/>
  <c r="H443" i="90"/>
  <c r="H444" i="90" s="1"/>
  <c r="J184" i="90"/>
  <c r="I184" i="90"/>
  <c r="J152" i="90"/>
  <c r="H155" i="90"/>
  <c r="I152" i="90"/>
  <c r="I435" i="88"/>
  <c r="I184" i="88"/>
  <c r="J106" i="90"/>
  <c r="I106" i="90"/>
  <c r="J274" i="90"/>
  <c r="I274" i="90"/>
  <c r="I221" i="90"/>
  <c r="J221" i="90"/>
  <c r="J224" i="90"/>
  <c r="I224" i="90"/>
  <c r="C15" i="63"/>
  <c r="H480" i="90"/>
  <c r="J478" i="90"/>
  <c r="I478" i="90"/>
  <c r="I135" i="90"/>
  <c r="J135" i="90"/>
  <c r="I63" i="88"/>
  <c r="C228" i="29" s="1"/>
  <c r="J467" i="90"/>
  <c r="I467" i="90"/>
  <c r="C20" i="63" s="1"/>
  <c r="I31" i="90"/>
  <c r="J31" i="90"/>
  <c r="I340" i="88"/>
  <c r="J487" i="90"/>
  <c r="I487" i="90"/>
  <c r="J490" i="90"/>
  <c r="I490" i="90"/>
  <c r="J171" i="90"/>
  <c r="I171" i="90"/>
  <c r="C11" i="63" s="1"/>
  <c r="C7" i="63"/>
  <c r="I480" i="91"/>
  <c r="I443" i="91"/>
  <c r="I444" i="91"/>
  <c r="I535" i="91"/>
  <c r="I536" i="91"/>
  <c r="I202" i="91"/>
  <c r="I203" i="91"/>
  <c r="I357" i="91"/>
  <c r="I363" i="91"/>
  <c r="I357" i="90"/>
  <c r="J357" i="90"/>
  <c r="I363" i="89"/>
  <c r="C273" i="29"/>
  <c r="I535" i="89"/>
  <c r="I536" i="89"/>
  <c r="C221" i="63"/>
  <c r="C42" i="53"/>
  <c r="I443" i="89"/>
  <c r="C275" i="29" s="1"/>
  <c r="S12" i="53"/>
  <c r="H444" i="89"/>
  <c r="I444" i="89"/>
  <c r="B275" i="29"/>
  <c r="F42" i="53"/>
  <c r="C222" i="63"/>
  <c r="C269" i="29"/>
  <c r="I107" i="89"/>
  <c r="I156" i="89"/>
  <c r="C264" i="29" s="1"/>
  <c r="I78" i="90"/>
  <c r="J78" i="90"/>
  <c r="I363" i="88"/>
  <c r="C241" i="29" s="1"/>
  <c r="I156" i="90"/>
  <c r="J156" i="90"/>
  <c r="J155" i="90"/>
  <c r="I155" i="90"/>
  <c r="I203" i="90"/>
  <c r="C10" i="63" s="1"/>
  <c r="J203" i="90"/>
  <c r="I107" i="90"/>
  <c r="J107" i="90"/>
  <c r="J535" i="90"/>
  <c r="I535" i="90"/>
  <c r="I107" i="88"/>
  <c r="I480" i="90"/>
  <c r="J480" i="90"/>
  <c r="H492" i="90"/>
  <c r="H491" i="90" s="1"/>
  <c r="I202" i="88"/>
  <c r="I441" i="88"/>
  <c r="J202" i="90"/>
  <c r="I202" i="90"/>
  <c r="J443" i="90"/>
  <c r="I443" i="90"/>
  <c r="C16" i="63" s="1"/>
  <c r="I492" i="91"/>
  <c r="I491" i="91"/>
  <c r="I107" i="91"/>
  <c r="I156" i="91"/>
  <c r="I210" i="89"/>
  <c r="I203" i="89"/>
  <c r="C265" i="29" s="1"/>
  <c r="G42" i="53"/>
  <c r="I363" i="90"/>
  <c r="J363" i="90"/>
  <c r="J492" i="90"/>
  <c r="I492" i="90"/>
  <c r="C24" i="63" s="1"/>
  <c r="J444" i="90"/>
  <c r="I444" i="90"/>
  <c r="I443" i="88"/>
  <c r="I444" i="88"/>
  <c r="J536" i="90"/>
  <c r="I536" i="90"/>
  <c r="J210" i="90"/>
  <c r="I210" i="90"/>
  <c r="I203" i="88"/>
  <c r="C233" i="29" s="1"/>
  <c r="I210" i="91"/>
  <c r="I233" i="89"/>
  <c r="I210" i="88"/>
  <c r="C243" i="29"/>
  <c r="C197" i="63"/>
  <c r="G41" i="53"/>
  <c r="J233" i="90"/>
  <c r="I233" i="90"/>
  <c r="C191" i="63"/>
  <c r="I491" i="90"/>
  <c r="J491" i="90"/>
  <c r="I233" i="91"/>
  <c r="I234" i="89"/>
  <c r="C271" i="29" s="1"/>
  <c r="J234" i="90"/>
  <c r="I234" i="90"/>
  <c r="I233" i="88"/>
  <c r="I234" i="91"/>
  <c r="I552" i="89"/>
  <c r="I550" i="89"/>
  <c r="I234" i="88"/>
  <c r="C239" i="29" s="1"/>
  <c r="J550" i="90"/>
  <c r="I550" i="90"/>
  <c r="C26" i="63"/>
  <c r="I550" i="91"/>
  <c r="I552" i="91"/>
  <c r="C227" i="63"/>
  <c r="C285" i="29"/>
  <c r="C286" i="29"/>
  <c r="C233" i="63"/>
  <c r="C284" i="29"/>
  <c r="I552" i="90"/>
  <c r="J552" i="90"/>
  <c r="I550" i="88"/>
  <c r="C201" i="63" s="1"/>
  <c r="C253" i="29"/>
  <c r="I552" i="88"/>
  <c r="C207" i="63"/>
  <c r="C252" i="29"/>
  <c r="C220" i="29"/>
  <c r="C254" i="29"/>
  <c r="I552" i="79"/>
  <c r="C9" i="63"/>
  <c r="C21" i="63"/>
  <c r="N4" i="53" l="1"/>
  <c r="B102" i="29"/>
  <c r="C8" i="78"/>
  <c r="B137" i="29"/>
  <c r="O6" i="53"/>
  <c r="F22" i="53"/>
  <c r="E22" i="53"/>
  <c r="C29" i="78"/>
  <c r="B59" i="29"/>
  <c r="L9" i="53"/>
  <c r="B48" i="29"/>
  <c r="C17" i="78"/>
  <c r="P2" i="53"/>
  <c r="B164" i="29"/>
  <c r="H63" i="79"/>
  <c r="H31" i="79"/>
  <c r="H202" i="90"/>
  <c r="L11" i="53"/>
  <c r="B50" i="29"/>
  <c r="B112" i="29"/>
  <c r="N9" i="53"/>
  <c r="M12" i="53"/>
  <c r="H444" i="83"/>
  <c r="B83" i="29"/>
  <c r="B232" i="29"/>
  <c r="R5" i="53"/>
  <c r="T4" i="53"/>
  <c r="B294" i="29"/>
  <c r="B243" i="29"/>
  <c r="R12" i="53"/>
  <c r="H444" i="88"/>
  <c r="B273" i="29"/>
  <c r="S10" i="53"/>
  <c r="B208" i="29"/>
  <c r="Q9" i="53"/>
  <c r="E25" i="53"/>
  <c r="F25" i="53"/>
  <c r="P9" i="53"/>
  <c r="B176" i="29"/>
  <c r="N10" i="53"/>
  <c r="B113" i="29"/>
  <c r="C24" i="78"/>
  <c r="B93" i="29"/>
  <c r="H535" i="83"/>
  <c r="H536" i="83" s="1"/>
  <c r="H357" i="79"/>
  <c r="F27" i="53"/>
  <c r="E27" i="53"/>
  <c r="B200" i="29"/>
  <c r="Q5" i="53"/>
  <c r="H210" i="87"/>
  <c r="P14" i="53"/>
  <c r="B185" i="29"/>
  <c r="H491" i="86"/>
  <c r="B346" i="29"/>
  <c r="U14" i="53"/>
  <c r="H491" i="82"/>
  <c r="B329" i="29"/>
  <c r="U5" i="53"/>
  <c r="T9" i="53"/>
  <c r="B304" i="29"/>
  <c r="H491" i="80"/>
  <c r="C28" i="78" s="1"/>
  <c r="B57" i="29"/>
  <c r="L14" i="53"/>
  <c r="H340" i="91"/>
  <c r="H363" i="91" s="1"/>
  <c r="B264" i="29"/>
  <c r="S5" i="53"/>
  <c r="H444" i="87"/>
  <c r="Q12" i="53"/>
  <c r="B211" i="29"/>
  <c r="E10" i="53"/>
  <c r="F10" i="53"/>
  <c r="H491" i="85"/>
  <c r="O14" i="53"/>
  <c r="B153" i="29"/>
  <c r="N11" i="53"/>
  <c r="B114" i="29"/>
  <c r="L2" i="53"/>
  <c r="B36" i="29"/>
  <c r="B281" i="29"/>
  <c r="S14" i="53"/>
  <c r="H491" i="89"/>
  <c r="P5" i="53"/>
  <c r="B168" i="29"/>
  <c r="H210" i="86"/>
  <c r="H233" i="86" s="1"/>
  <c r="H203" i="90"/>
  <c r="H210" i="90" s="1"/>
  <c r="H233" i="90" s="1"/>
  <c r="F305" i="90"/>
  <c r="H305" i="90" s="1"/>
  <c r="H340" i="90" s="1"/>
  <c r="H363" i="90" s="1"/>
  <c r="H300" i="90"/>
  <c r="M4" i="53"/>
  <c r="B70" i="29"/>
  <c r="P6" i="53"/>
  <c r="C217" i="63"/>
  <c r="C223" i="63"/>
  <c r="B228" i="29"/>
  <c r="B26" i="53"/>
  <c r="D26" i="53" s="1"/>
  <c r="B21" i="53"/>
  <c r="D21" i="53" s="1"/>
  <c r="H491" i="81"/>
  <c r="C221" i="29"/>
  <c r="C181" i="63"/>
  <c r="B178" i="29"/>
  <c r="H535" i="85"/>
  <c r="H536" i="85" s="1"/>
  <c r="H441" i="84"/>
  <c r="H443" i="84" s="1"/>
  <c r="C23" i="63"/>
  <c r="C60" i="29"/>
  <c r="C222" i="29"/>
  <c r="G33" i="53"/>
  <c r="C58" i="63"/>
  <c r="C328" i="29"/>
  <c r="B89" i="29"/>
  <c r="O13" i="53"/>
  <c r="H535" i="88"/>
  <c r="H536" i="88" s="1"/>
  <c r="H203" i="79"/>
  <c r="F300" i="79"/>
  <c r="H297" i="79"/>
  <c r="F522" i="80"/>
  <c r="H522" i="80" s="1"/>
  <c r="H535" i="80" s="1"/>
  <c r="H521" i="80"/>
  <c r="H283" i="81"/>
  <c r="F287" i="81"/>
  <c r="H390" i="81"/>
  <c r="C6" i="53"/>
  <c r="Q6" i="53"/>
  <c r="C17" i="63"/>
  <c r="R2" i="53"/>
  <c r="H106" i="86"/>
  <c r="H107" i="86" s="1"/>
  <c r="H234" i="86" s="1"/>
  <c r="B165" i="29"/>
  <c r="T14" i="53"/>
  <c r="C157" i="29"/>
  <c r="O4" i="53"/>
  <c r="C77" i="63"/>
  <c r="F287" i="80"/>
  <c r="C41" i="29"/>
  <c r="C52" i="63"/>
  <c r="C8" i="63"/>
  <c r="C92" i="29"/>
  <c r="C156" i="29"/>
  <c r="C57" i="29"/>
  <c r="C51" i="29"/>
  <c r="C250" i="63"/>
  <c r="E5" i="53"/>
  <c r="M14" i="53"/>
  <c r="C68" i="63"/>
  <c r="C87" i="29"/>
  <c r="B151" i="29"/>
  <c r="H287" i="90"/>
  <c r="Q4" i="53"/>
  <c r="B327" i="29"/>
  <c r="S3" i="53"/>
  <c r="H78" i="89"/>
  <c r="H152" i="85"/>
  <c r="H155" i="85" s="1"/>
  <c r="H156" i="85" s="1"/>
  <c r="H152" i="79"/>
  <c r="H155" i="79" s="1"/>
  <c r="H156" i="79" s="1"/>
  <c r="H210" i="79" s="1"/>
  <c r="H75" i="80"/>
  <c r="B4" i="53"/>
  <c r="D4" i="53" s="1"/>
  <c r="B300" i="29"/>
  <c r="H202" i="81"/>
  <c r="H203" i="81" s="1"/>
  <c r="H202" i="89"/>
  <c r="H203" i="89" s="1"/>
  <c r="H210" i="89" s="1"/>
  <c r="H233" i="89" s="1"/>
  <c r="H234" i="89" s="1"/>
  <c r="C123" i="63"/>
  <c r="C61" i="29"/>
  <c r="B147" i="29"/>
  <c r="C23" i="53"/>
  <c r="D23" i="53" s="1"/>
  <c r="C133" i="29"/>
  <c r="B38" i="53"/>
  <c r="C110" i="63"/>
  <c r="H340" i="85"/>
  <c r="H363" i="85" s="1"/>
  <c r="B141" i="29"/>
  <c r="O7" i="53"/>
  <c r="F41" i="90"/>
  <c r="H41" i="90" s="1"/>
  <c r="H107" i="90" s="1"/>
  <c r="H38" i="90"/>
  <c r="H49" i="85"/>
  <c r="F50" i="85"/>
  <c r="H50" i="85" s="1"/>
  <c r="H63" i="85" s="1"/>
  <c r="H75" i="85"/>
  <c r="C9" i="53"/>
  <c r="D9" i="53" s="1"/>
  <c r="H75" i="79"/>
  <c r="H135" i="80"/>
  <c r="H156" i="80" s="1"/>
  <c r="H171" i="80"/>
  <c r="H203" i="80" s="1"/>
  <c r="H135" i="81"/>
  <c r="H156" i="81" s="1"/>
  <c r="H508" i="82"/>
  <c r="H326" i="82"/>
  <c r="H340" i="82" s="1"/>
  <c r="H17" i="82"/>
  <c r="F23" i="82"/>
  <c r="H23" i="82" s="1"/>
  <c r="H31" i="82" s="1"/>
  <c r="H406" i="80"/>
  <c r="F409" i="80"/>
  <c r="H409" i="80" s="1"/>
  <c r="H201" i="82"/>
  <c r="B333" i="29" s="1"/>
  <c r="H57" i="81"/>
  <c r="F62" i="81"/>
  <c r="H62" i="81" s="1"/>
  <c r="B24" i="53"/>
  <c r="B42" i="53"/>
  <c r="F62" i="79"/>
  <c r="H62" i="79" s="1"/>
  <c r="F501" i="82"/>
  <c r="H501" i="82" s="1"/>
  <c r="H535" i="82" s="1"/>
  <c r="H536" i="82" s="1"/>
  <c r="H135" i="84"/>
  <c r="H156" i="84" s="1"/>
  <c r="C214" i="63"/>
  <c r="M7" i="53"/>
  <c r="H152" i="83"/>
  <c r="H155" i="83" s="1"/>
  <c r="H156" i="83" s="1"/>
  <c r="H258" i="83"/>
  <c r="F432" i="82"/>
  <c r="H432" i="82" s="1"/>
  <c r="B342" i="29" s="1"/>
  <c r="H431" i="82"/>
  <c r="H442" i="82" s="1"/>
  <c r="H350" i="82"/>
  <c r="H357" i="82" s="1"/>
  <c r="H326" i="86"/>
  <c r="H340" i="86" s="1"/>
  <c r="H242" i="83"/>
  <c r="H498" i="87"/>
  <c r="F70" i="82"/>
  <c r="H70" i="82" s="1"/>
  <c r="B6" i="53" s="1"/>
  <c r="D6" i="53" s="1"/>
  <c r="F498" i="81"/>
  <c r="F421" i="81"/>
  <c r="H421" i="81" s="1"/>
  <c r="F362" i="81"/>
  <c r="H362" i="81" s="1"/>
  <c r="F507" i="89"/>
  <c r="H507" i="89" s="1"/>
  <c r="H508" i="89" s="1"/>
  <c r="H535" i="89" s="1"/>
  <c r="H536" i="89" s="1"/>
  <c r="F291" i="81"/>
  <c r="H291" i="81" s="1"/>
  <c r="F49" i="81"/>
  <c r="F105" i="88"/>
  <c r="H105" i="88" s="1"/>
  <c r="F163" i="88"/>
  <c r="H163" i="88" s="1"/>
  <c r="H171" i="88" s="1"/>
  <c r="H203" i="88" s="1"/>
  <c r="H210" i="88" s="1"/>
  <c r="H233" i="88" s="1"/>
  <c r="H408" i="86"/>
  <c r="H442" i="86" s="1"/>
  <c r="C24" i="53" s="1"/>
  <c r="F349" i="86"/>
  <c r="H349" i="86" s="1"/>
  <c r="H350" i="86" s="1"/>
  <c r="H357" i="86" s="1"/>
  <c r="F57" i="87"/>
  <c r="F333" i="88"/>
  <c r="H333" i="88" s="1"/>
  <c r="F297" i="88"/>
  <c r="F486" i="87"/>
  <c r="H486" i="87" s="1"/>
  <c r="F507" i="86"/>
  <c r="H507" i="86" s="1"/>
  <c r="H508" i="86" s="1"/>
  <c r="F283" i="83"/>
  <c r="F191" i="83"/>
  <c r="H191" i="83" s="1"/>
  <c r="H201" i="83" s="1"/>
  <c r="B76" i="29" s="1"/>
  <c r="F99" i="88"/>
  <c r="H99" i="88" s="1"/>
  <c r="H100" i="88" s="1"/>
  <c r="F92" i="88"/>
  <c r="H92" i="88" s="1"/>
  <c r="F255" i="87"/>
  <c r="H255" i="87" s="1"/>
  <c r="H258" i="87" s="1"/>
  <c r="B218" i="29" s="1"/>
  <c r="F30" i="85"/>
  <c r="H30" i="85" s="1"/>
  <c r="H31" i="85" s="1"/>
  <c r="F147" i="85"/>
  <c r="H147" i="85" s="1"/>
  <c r="F61" i="84"/>
  <c r="F49" i="84"/>
  <c r="F371" i="83"/>
  <c r="H371" i="83" s="1"/>
  <c r="H390" i="83" s="1"/>
  <c r="H452" i="79"/>
  <c r="F384" i="88"/>
  <c r="H384" i="88" s="1"/>
  <c r="H387" i="88" s="1"/>
  <c r="H390" i="88" s="1"/>
  <c r="F521" i="86"/>
  <c r="F220" i="87"/>
  <c r="H220" i="87" s="1"/>
  <c r="F379" i="81"/>
  <c r="H379" i="81" s="1"/>
  <c r="F384" i="82"/>
  <c r="H384" i="82" s="1"/>
  <c r="H387" i="82" s="1"/>
  <c r="H390" i="82" s="1"/>
  <c r="F384" i="85"/>
  <c r="H384" i="85" s="1"/>
  <c r="H387" i="85" s="1"/>
  <c r="H390" i="85" s="1"/>
  <c r="C19" i="78" s="1"/>
  <c r="I220" i="89"/>
  <c r="F220" i="79"/>
  <c r="H220" i="79" s="1"/>
  <c r="H224" i="79" s="1"/>
  <c r="F528" i="80"/>
  <c r="H528" i="80" s="1"/>
  <c r="F151" i="91"/>
  <c r="H151" i="91" s="1"/>
  <c r="H152" i="91" s="1"/>
  <c r="H155" i="91" s="1"/>
  <c r="H156" i="91" s="1"/>
  <c r="H210" i="91" s="1"/>
  <c r="H233" i="91" s="1"/>
  <c r="F92" i="91"/>
  <c r="H92" i="91" s="1"/>
  <c r="H106" i="91" s="1"/>
  <c r="H107" i="91" s="1"/>
  <c r="H234" i="91" s="1"/>
  <c r="F528" i="79"/>
  <c r="H528" i="79" s="1"/>
  <c r="H535" i="79" s="1"/>
  <c r="H536" i="79" s="1"/>
  <c r="I193" i="84"/>
  <c r="I528" i="84"/>
  <c r="C96" i="63" s="1"/>
  <c r="F177" i="91"/>
  <c r="H177" i="91" s="1"/>
  <c r="H184" i="91" s="1"/>
  <c r="H202" i="91" s="1"/>
  <c r="H203" i="91" s="1"/>
  <c r="F461" i="84"/>
  <c r="H461" i="84" s="1"/>
  <c r="F421" i="91"/>
  <c r="H421" i="91" s="1"/>
  <c r="B175" i="29" l="1"/>
  <c r="P8" i="53"/>
  <c r="B72" i="29"/>
  <c r="M5" i="53"/>
  <c r="B271" i="29"/>
  <c r="H550" i="89"/>
  <c r="H233" i="79"/>
  <c r="F9" i="53"/>
  <c r="E9" i="53"/>
  <c r="F23" i="53"/>
  <c r="E23" i="53"/>
  <c r="L3" i="53"/>
  <c r="H78" i="80"/>
  <c r="B37" i="29"/>
  <c r="H106" i="80"/>
  <c r="H107" i="80" s="1"/>
  <c r="C9" i="78"/>
  <c r="H536" i="80"/>
  <c r="H441" i="91"/>
  <c r="H443" i="91" s="1"/>
  <c r="H444" i="91" s="1"/>
  <c r="H550" i="91" s="1"/>
  <c r="H552" i="91" s="1"/>
  <c r="H425" i="91"/>
  <c r="B41" i="29"/>
  <c r="L6" i="53"/>
  <c r="O3" i="53"/>
  <c r="H106" i="85"/>
  <c r="B133" i="29"/>
  <c r="H78" i="85"/>
  <c r="H234" i="90"/>
  <c r="H550" i="90" s="1"/>
  <c r="H552" i="90" s="1"/>
  <c r="B297" i="29"/>
  <c r="T6" i="53"/>
  <c r="H221" i="79"/>
  <c r="F292" i="81"/>
  <c r="H292" i="81" s="1"/>
  <c r="H340" i="81" s="1"/>
  <c r="H363" i="81" s="1"/>
  <c r="H287" i="81"/>
  <c r="E26" i="53"/>
  <c r="F26" i="53"/>
  <c r="B146" i="29"/>
  <c r="O11" i="53"/>
  <c r="H283" i="83"/>
  <c r="F287" i="83"/>
  <c r="H363" i="82"/>
  <c r="T5" i="53"/>
  <c r="B296" i="29"/>
  <c r="H210" i="81"/>
  <c r="H233" i="81" s="1"/>
  <c r="O5" i="53"/>
  <c r="B136" i="29"/>
  <c r="H210" i="85"/>
  <c r="H233" i="85" s="1"/>
  <c r="E21" i="53"/>
  <c r="F21" i="53"/>
  <c r="C25" i="78"/>
  <c r="B61" i="29"/>
  <c r="U11" i="53"/>
  <c r="B339" i="29"/>
  <c r="R11" i="53"/>
  <c r="B242" i="29"/>
  <c r="H61" i="84"/>
  <c r="F62" i="84"/>
  <c r="H62" i="84" s="1"/>
  <c r="B231" i="29"/>
  <c r="H106" i="88"/>
  <c r="H107" i="88" s="1"/>
  <c r="H234" i="88" s="1"/>
  <c r="H535" i="86"/>
  <c r="H536" i="86" s="1"/>
  <c r="F62" i="87"/>
  <c r="H62" i="87" s="1"/>
  <c r="H63" i="87" s="1"/>
  <c r="H57" i="87"/>
  <c r="C20" i="53"/>
  <c r="D20" i="53" s="1"/>
  <c r="H443" i="82"/>
  <c r="N5" i="53"/>
  <c r="B104" i="29"/>
  <c r="H210" i="84"/>
  <c r="H233" i="84" s="1"/>
  <c r="H202" i="83"/>
  <c r="H203" i="83" s="1"/>
  <c r="B120" i="29"/>
  <c r="H467" i="84"/>
  <c r="H487" i="87"/>
  <c r="H492" i="87" s="1"/>
  <c r="H490" i="87"/>
  <c r="H535" i="87" s="1"/>
  <c r="H536" i="87" s="1"/>
  <c r="H363" i="86"/>
  <c r="H49" i="81"/>
  <c r="F50" i="81"/>
  <c r="H50" i="81" s="1"/>
  <c r="H63" i="81" s="1"/>
  <c r="B19" i="53"/>
  <c r="D19" i="53" s="1"/>
  <c r="H441" i="81"/>
  <c r="H443" i="81" s="1"/>
  <c r="H425" i="81"/>
  <c r="B308" i="29" s="1"/>
  <c r="D24" i="53"/>
  <c r="L5" i="53"/>
  <c r="C12" i="78"/>
  <c r="H210" i="80"/>
  <c r="H233" i="80" s="1"/>
  <c r="B40" i="29"/>
  <c r="B132" i="29"/>
  <c r="O2" i="53"/>
  <c r="F305" i="79"/>
  <c r="H305" i="79" s="1"/>
  <c r="H340" i="79" s="1"/>
  <c r="H363" i="79" s="1"/>
  <c r="H300" i="79"/>
  <c r="B115" i="29"/>
  <c r="N12" i="53"/>
  <c r="H444" i="84"/>
  <c r="H443" i="86"/>
  <c r="H202" i="82"/>
  <c r="H203" i="82" s="1"/>
  <c r="F522" i="86"/>
  <c r="H522" i="86" s="1"/>
  <c r="H521" i="86"/>
  <c r="H49" i="84"/>
  <c r="F50" i="84"/>
  <c r="H50" i="84" s="1"/>
  <c r="H63" i="84" s="1"/>
  <c r="R6" i="53"/>
  <c r="B233" i="29"/>
  <c r="E6" i="53"/>
  <c r="F6" i="53"/>
  <c r="B145" i="29"/>
  <c r="O10" i="53"/>
  <c r="S6" i="53"/>
  <c r="S8" i="53" s="1"/>
  <c r="B265" i="29"/>
  <c r="T11" i="53"/>
  <c r="B306" i="29"/>
  <c r="H224" i="87"/>
  <c r="H221" i="87"/>
  <c r="M11" i="53"/>
  <c r="B82" i="29"/>
  <c r="H107" i="85"/>
  <c r="H297" i="88"/>
  <c r="F300" i="88"/>
  <c r="H498" i="81"/>
  <c r="F501" i="81"/>
  <c r="H501" i="81" s="1"/>
  <c r="H535" i="81" s="1"/>
  <c r="H536" i="81" s="1"/>
  <c r="B90" i="29"/>
  <c r="C4" i="78"/>
  <c r="B18" i="53"/>
  <c r="D18" i="53" s="1"/>
  <c r="H441" i="80"/>
  <c r="H443" i="80" s="1"/>
  <c r="H78" i="79"/>
  <c r="H106" i="79"/>
  <c r="H107" i="79" s="1"/>
  <c r="H234" i="79" s="1"/>
  <c r="F4" i="53"/>
  <c r="E4" i="53"/>
  <c r="H287" i="80"/>
  <c r="F292" i="80"/>
  <c r="H292" i="80" s="1"/>
  <c r="H340" i="80" s="1"/>
  <c r="H363" i="80" s="1"/>
  <c r="H75" i="82"/>
  <c r="C7" i="78"/>
  <c r="H550" i="79" l="1"/>
  <c r="H106" i="82"/>
  <c r="H107" i="82" s="1"/>
  <c r="H234" i="82" s="1"/>
  <c r="B326" i="29"/>
  <c r="U3" i="53"/>
  <c r="H78" i="82"/>
  <c r="M6" i="53"/>
  <c r="B73" i="29"/>
  <c r="U12" i="53"/>
  <c r="B340" i="29"/>
  <c r="H444" i="82"/>
  <c r="C13" i="78"/>
  <c r="H234" i="80"/>
  <c r="E24" i="53"/>
  <c r="F24" i="53"/>
  <c r="Q14" i="53"/>
  <c r="B217" i="29"/>
  <c r="H491" i="87"/>
  <c r="R8" i="53"/>
  <c r="B239" i="29"/>
  <c r="B100" i="29"/>
  <c r="N2" i="53"/>
  <c r="C6" i="78"/>
  <c r="H107" i="84"/>
  <c r="H234" i="84" s="1"/>
  <c r="U6" i="53"/>
  <c r="B330" i="29"/>
  <c r="H210" i="82"/>
  <c r="H233" i="82" s="1"/>
  <c r="N13" i="53"/>
  <c r="B119" i="29"/>
  <c r="B125" i="29"/>
  <c r="H535" i="84"/>
  <c r="C23" i="78"/>
  <c r="C26" i="78" s="1"/>
  <c r="U10" i="53"/>
  <c r="B338" i="29"/>
  <c r="B284" i="29"/>
  <c r="B286" i="29"/>
  <c r="S15" i="53"/>
  <c r="S16" i="53" s="1"/>
  <c r="H552" i="89"/>
  <c r="H210" i="83"/>
  <c r="H233" i="83" s="1"/>
  <c r="H234" i="83" s="1"/>
  <c r="E18" i="53"/>
  <c r="F18" i="53"/>
  <c r="F19" i="53"/>
  <c r="E19" i="53"/>
  <c r="C18" i="78"/>
  <c r="L10" i="53"/>
  <c r="B49" i="29"/>
  <c r="H300" i="88"/>
  <c r="F305" i="88"/>
  <c r="H305" i="88" s="1"/>
  <c r="H340" i="88" s="1"/>
  <c r="H363" i="88" s="1"/>
  <c r="T2" i="53"/>
  <c r="B292" i="29"/>
  <c r="H107" i="81"/>
  <c r="H234" i="81" s="1"/>
  <c r="E20" i="53"/>
  <c r="F20" i="53"/>
  <c r="B51" i="29"/>
  <c r="H444" i="80"/>
  <c r="C20" i="78" s="1"/>
  <c r="C21" i="78"/>
  <c r="L12" i="53"/>
  <c r="H234" i="85"/>
  <c r="Q7" i="53"/>
  <c r="B205" i="29"/>
  <c r="P12" i="53"/>
  <c r="H444" i="86"/>
  <c r="H550" i="86" s="1"/>
  <c r="B179" i="29"/>
  <c r="T12" i="53"/>
  <c r="H444" i="81"/>
  <c r="B307" i="29"/>
  <c r="B177" i="29"/>
  <c r="P10" i="53"/>
  <c r="B196" i="29"/>
  <c r="Q2" i="53"/>
  <c r="H107" i="87"/>
  <c r="H234" i="87" s="1"/>
  <c r="H287" i="83"/>
  <c r="F292" i="83"/>
  <c r="H292" i="83" s="1"/>
  <c r="H340" i="83" s="1"/>
  <c r="H363" i="83" s="1"/>
  <c r="H233" i="87"/>
  <c r="T10" i="53"/>
  <c r="B305" i="29"/>
  <c r="R10" i="53" l="1"/>
  <c r="B241" i="29"/>
  <c r="B336" i="29"/>
  <c r="H550" i="82"/>
  <c r="U8" i="53"/>
  <c r="T8" i="53"/>
  <c r="B303" i="29"/>
  <c r="H550" i="81"/>
  <c r="B79" i="29"/>
  <c r="H550" i="83"/>
  <c r="M8" i="53"/>
  <c r="H536" i="84"/>
  <c r="C22" i="78"/>
  <c r="C11" i="78"/>
  <c r="B111" i="29"/>
  <c r="N8" i="53"/>
  <c r="H550" i="84"/>
  <c r="H550" i="88"/>
  <c r="B47" i="29"/>
  <c r="L8" i="53"/>
  <c r="H550" i="80"/>
  <c r="B207" i="29"/>
  <c r="H550" i="87"/>
  <c r="Q8" i="53"/>
  <c r="B12" i="29"/>
  <c r="B29" i="29"/>
  <c r="K4" i="53"/>
  <c r="B27" i="29"/>
  <c r="B20" i="29"/>
  <c r="B13" i="29"/>
  <c r="B10" i="29"/>
  <c r="E32" i="53"/>
  <c r="K2" i="53"/>
  <c r="B7" i="29"/>
  <c r="K7" i="53"/>
  <c r="B26" i="29"/>
  <c r="B24" i="29"/>
  <c r="K13" i="53"/>
  <c r="B8" i="29"/>
  <c r="B17" i="29"/>
  <c r="B9" i="29"/>
  <c r="B18" i="29"/>
  <c r="B21" i="29"/>
  <c r="B23" i="29"/>
  <c r="B17" i="53"/>
  <c r="D17" i="53" s="1"/>
  <c r="B11" i="29"/>
  <c r="B6" i="29"/>
  <c r="K6" i="53"/>
  <c r="H32" i="53"/>
  <c r="K11" i="53"/>
  <c r="B5" i="29"/>
  <c r="B19" i="29"/>
  <c r="G32" i="53"/>
  <c r="B4" i="29"/>
  <c r="C17" i="53"/>
  <c r="I32" i="53"/>
  <c r="B16" i="29"/>
  <c r="H552" i="79"/>
  <c r="C3" i="53"/>
  <c r="K14" i="53"/>
  <c r="K10" i="53"/>
  <c r="B32" i="53"/>
  <c r="K3" i="53"/>
  <c r="B3" i="53"/>
  <c r="D3" i="53" s="1"/>
  <c r="K12" i="53"/>
  <c r="B30" i="29"/>
  <c r="B25" i="29"/>
  <c r="F32" i="53"/>
  <c r="D32" i="53"/>
  <c r="K9" i="53"/>
  <c r="B14" i="29"/>
  <c r="B22" i="29"/>
  <c r="K5" i="53"/>
  <c r="C32" i="53"/>
  <c r="M10" i="53"/>
  <c r="B81" i="29"/>
  <c r="B188" i="29"/>
  <c r="P15" i="53"/>
  <c r="P16" i="53" s="1"/>
  <c r="H552" i="86"/>
  <c r="B190" i="29"/>
  <c r="B143" i="29"/>
  <c r="H550" i="85"/>
  <c r="O8" i="53"/>
  <c r="C5" i="78"/>
  <c r="K15" i="53" l="1"/>
  <c r="K16" i="53" s="1"/>
  <c r="C30" i="29"/>
  <c r="C30" i="40" s="1"/>
  <c r="B30" i="40"/>
  <c r="O16" i="53"/>
  <c r="B22" i="40"/>
  <c r="C22" i="29"/>
  <c r="C22" i="40" s="1"/>
  <c r="C16" i="29"/>
  <c r="C16" i="40" s="1"/>
  <c r="B16" i="40"/>
  <c r="K8" i="53"/>
  <c r="B18" i="40"/>
  <c r="C18" i="29"/>
  <c r="C18" i="40" s="1"/>
  <c r="B158" i="29"/>
  <c r="B156" i="29"/>
  <c r="H552" i="85"/>
  <c r="O15" i="53"/>
  <c r="C14" i="29"/>
  <c r="C14" i="40" s="1"/>
  <c r="B14" i="40"/>
  <c r="F3" i="53"/>
  <c r="E3" i="53"/>
  <c r="C19" i="29"/>
  <c r="C19" i="40" s="1"/>
  <c r="B19" i="40"/>
  <c r="F17" i="53"/>
  <c r="E17" i="53"/>
  <c r="C9" i="29"/>
  <c r="C9" i="40" s="1"/>
  <c r="B9" i="40"/>
  <c r="B10" i="40"/>
  <c r="C10" i="29"/>
  <c r="C10" i="40" s="1"/>
  <c r="B220" i="29"/>
  <c r="Q15" i="53"/>
  <c r="Q16" i="53" s="1"/>
  <c r="H552" i="87"/>
  <c r="B222" i="29"/>
  <c r="B316" i="29"/>
  <c r="B318" i="29"/>
  <c r="T15" i="53"/>
  <c r="T16" i="53" s="1"/>
  <c r="H552" i="81"/>
  <c r="B351" i="29"/>
  <c r="B349" i="29"/>
  <c r="H552" i="82"/>
  <c r="U15" i="53"/>
  <c r="U16" i="53" s="1"/>
  <c r="B11" i="40"/>
  <c r="C11" i="29"/>
  <c r="C11" i="40" s="1"/>
  <c r="B26" i="40"/>
  <c r="C26" i="29"/>
  <c r="C26" i="40" s="1"/>
  <c r="C25" i="29"/>
  <c r="C25" i="40" s="1"/>
  <c r="B25" i="40"/>
  <c r="B5" i="40"/>
  <c r="C5" i="29"/>
  <c r="C5" i="40" s="1"/>
  <c r="C23" i="29"/>
  <c r="C23" i="40" s="1"/>
  <c r="B23" i="40"/>
  <c r="B17" i="40"/>
  <c r="C17" i="29"/>
  <c r="C17" i="40" s="1"/>
  <c r="B15" i="29"/>
  <c r="B28" i="29" s="1"/>
  <c r="C7" i="29"/>
  <c r="C7" i="40" s="1"/>
  <c r="B7" i="40"/>
  <c r="C13" i="29"/>
  <c r="C13" i="40" s="1"/>
  <c r="B13" i="40"/>
  <c r="B29" i="40"/>
  <c r="C29" i="29"/>
  <c r="C29" i="40" s="1"/>
  <c r="C4" i="29"/>
  <c r="C4" i="40" s="1"/>
  <c r="B4" i="40"/>
  <c r="C6" i="29"/>
  <c r="C6" i="40" s="1"/>
  <c r="B6" i="40"/>
  <c r="B21" i="40"/>
  <c r="C21" i="29"/>
  <c r="C21" i="40" s="1"/>
  <c r="B8" i="40"/>
  <c r="C8" i="29"/>
  <c r="C8" i="40" s="1"/>
  <c r="C24" i="29"/>
  <c r="C24" i="40" s="1"/>
  <c r="B24" i="40"/>
  <c r="C20" i="29"/>
  <c r="C20" i="40" s="1"/>
  <c r="B20" i="40"/>
  <c r="B12" i="40"/>
  <c r="C12" i="29"/>
  <c r="C12" i="40" s="1"/>
  <c r="B254" i="29"/>
  <c r="B252" i="29"/>
  <c r="H552" i="88"/>
  <c r="R15" i="53"/>
  <c r="R16" i="53" s="1"/>
  <c r="B94" i="29"/>
  <c r="H552" i="83"/>
  <c r="B92" i="29"/>
  <c r="M15" i="53"/>
  <c r="M16" i="53" s="1"/>
  <c r="B27" i="40"/>
  <c r="C27" i="29"/>
  <c r="C27" i="40" s="1"/>
  <c r="H552" i="80"/>
  <c r="C27" i="78" s="1"/>
  <c r="L15" i="53"/>
  <c r="L16" i="53" s="1"/>
  <c r="B60" i="29"/>
  <c r="C30" i="78"/>
  <c r="B62" i="29"/>
  <c r="B124" i="29"/>
  <c r="B126" i="29"/>
  <c r="H552" i="84"/>
  <c r="N15" i="53"/>
  <c r="N16" i="53" s="1"/>
  <c r="C28" i="29" l="1"/>
  <c r="C28" i="40" s="1"/>
  <c r="B28" i="40"/>
  <c r="C15" i="29"/>
  <c r="C15" i="40" s="1"/>
  <c r="B15" i="40"/>
</calcChain>
</file>

<file path=xl/sharedStrings.xml><?xml version="1.0" encoding="utf-8"?>
<sst xmlns="http://schemas.openxmlformats.org/spreadsheetml/2006/main" count="10895" uniqueCount="812">
  <si>
    <t>Antibiotiques</t>
  </si>
  <si>
    <t>Dose unitaire</t>
  </si>
  <si>
    <t>Pénicillines</t>
  </si>
  <si>
    <t>I</t>
  </si>
  <si>
    <t>O</t>
  </si>
  <si>
    <t xml:space="preserve">O </t>
  </si>
  <si>
    <t>Amoxicilline</t>
  </si>
  <si>
    <t>Ampicilline</t>
  </si>
  <si>
    <t xml:space="preserve">Pipéracilline </t>
  </si>
  <si>
    <t>Ticarcilline</t>
  </si>
  <si>
    <t>C1G</t>
  </si>
  <si>
    <t>Céfaclor</t>
  </si>
  <si>
    <t xml:space="preserve">Céfadroxil </t>
  </si>
  <si>
    <t>Céfalexine</t>
  </si>
  <si>
    <t>Céfazoline</t>
  </si>
  <si>
    <t>C2G</t>
  </si>
  <si>
    <t>Céfoxitine</t>
  </si>
  <si>
    <t>Céfuroxime</t>
  </si>
  <si>
    <t>Céfamandole</t>
  </si>
  <si>
    <t>C3G</t>
  </si>
  <si>
    <t>Céfotaxime</t>
  </si>
  <si>
    <t>Ceftazidime</t>
  </si>
  <si>
    <t>Ceftriaxone</t>
  </si>
  <si>
    <t>Céfixime</t>
  </si>
  <si>
    <t>Cefpodoxime</t>
  </si>
  <si>
    <t>Céfotiam</t>
  </si>
  <si>
    <t>Céfépime</t>
  </si>
  <si>
    <t>Imipénème + IE (Cilastatine)</t>
  </si>
  <si>
    <t>Aztréonam</t>
  </si>
  <si>
    <t>TETRACYCLINES</t>
  </si>
  <si>
    <t>Doxycycline</t>
  </si>
  <si>
    <t>Lymécycline</t>
  </si>
  <si>
    <t>Minocycline</t>
  </si>
  <si>
    <t>SULFAMIDES</t>
  </si>
  <si>
    <t>Sulfadiazine</t>
  </si>
  <si>
    <t>Erythromycine</t>
  </si>
  <si>
    <t>Roxithromycine</t>
  </si>
  <si>
    <t>Josamycine</t>
  </si>
  <si>
    <t>Clarithromycine</t>
  </si>
  <si>
    <t>Azithromycine</t>
  </si>
  <si>
    <t>Midécamycine</t>
  </si>
  <si>
    <t>AMINOSIDES</t>
  </si>
  <si>
    <t>Amikacine</t>
  </si>
  <si>
    <t>Gentamicine</t>
  </si>
  <si>
    <t>Tobramycine</t>
  </si>
  <si>
    <t>Streptomycine</t>
  </si>
  <si>
    <t>QUINOLONES</t>
  </si>
  <si>
    <t>Norfloxacine</t>
  </si>
  <si>
    <t>Péfloxacine</t>
  </si>
  <si>
    <t>Ofloxacine</t>
  </si>
  <si>
    <t>Ciprofloxacine</t>
  </si>
  <si>
    <t>Lévofloxacine</t>
  </si>
  <si>
    <t>Vancomycine</t>
  </si>
  <si>
    <t>Teicoplanine</t>
  </si>
  <si>
    <t>Métronidazole</t>
  </si>
  <si>
    <t>Ornidazole</t>
  </si>
  <si>
    <t>Tinidazole</t>
  </si>
  <si>
    <t>PHENICOLES</t>
  </si>
  <si>
    <t>Thiamphénicol</t>
  </si>
  <si>
    <t>AUTRES</t>
  </si>
  <si>
    <t>Fosfomycine</t>
  </si>
  <si>
    <t>Pristinamycine</t>
  </si>
  <si>
    <t>Clindamycine</t>
  </si>
  <si>
    <t>Lincomycine</t>
  </si>
  <si>
    <t>Total MLS</t>
  </si>
  <si>
    <t>Rifampicine</t>
  </si>
  <si>
    <t>Colistine</t>
  </si>
  <si>
    <t>Linézolide</t>
  </si>
  <si>
    <t>Télithromycine</t>
  </si>
  <si>
    <t>Moxifloxacine</t>
  </si>
  <si>
    <t>Amoxicilline ac clavulanique</t>
  </si>
  <si>
    <t>Ampicilline Sulbactam</t>
  </si>
  <si>
    <t>Pipéracilline tazobactam</t>
  </si>
  <si>
    <t>Ticarcilline ac clavulanique</t>
  </si>
  <si>
    <t>Total établissement</t>
  </si>
  <si>
    <t>Enoxacine</t>
  </si>
  <si>
    <t>Comprimés à 100 mg</t>
  </si>
  <si>
    <t>Amox - clav O</t>
  </si>
  <si>
    <t>Amox - clav I</t>
  </si>
  <si>
    <t>susp mesures 200 mg; 20 mesures</t>
  </si>
  <si>
    <t>susp buvable 2%; flacon 120 ml</t>
  </si>
  <si>
    <t>sirop 250 mg/ dose; 12 doses</t>
  </si>
  <si>
    <t>sirop 125 mg/ dose; 12 doses</t>
  </si>
  <si>
    <t>sirop 500mg/ dose; 12 doses</t>
  </si>
  <si>
    <t>sirop 125mg/ dose; 12 doses</t>
  </si>
  <si>
    <t>sirop 125 mg/ 5 ml; 12 doses</t>
  </si>
  <si>
    <t>sirop 250 mg/ 5 ml; 12 doses</t>
  </si>
  <si>
    <t>Extencilline</t>
  </si>
  <si>
    <t>DDJ Orale et Injectable différentes</t>
  </si>
  <si>
    <t>Total azithromycine</t>
  </si>
  <si>
    <t>Total quinolones 1 G</t>
  </si>
  <si>
    <t>J01C</t>
  </si>
  <si>
    <t>J01CE02</t>
  </si>
  <si>
    <t>J01D</t>
  </si>
  <si>
    <t>Carbapénèmes</t>
  </si>
  <si>
    <t>J01DH</t>
  </si>
  <si>
    <t>Monobactames</t>
  </si>
  <si>
    <t>J01DF</t>
  </si>
  <si>
    <t>J01AA</t>
  </si>
  <si>
    <t>J01E</t>
  </si>
  <si>
    <t>J01FA</t>
  </si>
  <si>
    <t>J01FF</t>
  </si>
  <si>
    <t>Streptogramines</t>
  </si>
  <si>
    <t>J01FG</t>
  </si>
  <si>
    <t>J01GB</t>
  </si>
  <si>
    <t>J01M</t>
  </si>
  <si>
    <t>Première génération</t>
  </si>
  <si>
    <t>J01MB</t>
  </si>
  <si>
    <t>Acide pipémidique</t>
  </si>
  <si>
    <t>Fluoroquinolones</t>
  </si>
  <si>
    <t>J01MA</t>
  </si>
  <si>
    <t>J01XA</t>
  </si>
  <si>
    <t>J01XD</t>
  </si>
  <si>
    <t>J01BA</t>
  </si>
  <si>
    <t>Acide fusidique</t>
  </si>
  <si>
    <t>J01X</t>
  </si>
  <si>
    <t>Pénicilline A + inhibiteur</t>
  </si>
  <si>
    <r>
      <t xml:space="preserve">Cotrimoxazole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exprimé en sulfaméthoxazole</t>
    </r>
    <r>
      <rPr>
        <sz val="9"/>
        <rFont val="Arial"/>
        <family val="2"/>
      </rPr>
      <t>)</t>
    </r>
  </si>
  <si>
    <t>Erythromycine (+ sulfafurazole)</t>
  </si>
  <si>
    <t>comprimé dispersible</t>
  </si>
  <si>
    <t>Comprimé à 200 mg</t>
  </si>
  <si>
    <t>susp buv 125 ml/ 5 ml; 40 ml</t>
  </si>
  <si>
    <t>comprimés ou sachets</t>
  </si>
  <si>
    <t>susp buv 125 ml/ 5 ml; 80 ml</t>
  </si>
  <si>
    <t>comprimés</t>
  </si>
  <si>
    <t>comprimé</t>
  </si>
  <si>
    <t>métronidazole 125 mg</t>
  </si>
  <si>
    <t>métronidazole 250 mg</t>
  </si>
  <si>
    <t>Fluméquine</t>
  </si>
  <si>
    <t>Pivmécillinam</t>
  </si>
  <si>
    <t>Loméfloxacine</t>
  </si>
  <si>
    <t>gélule ou comprimé</t>
  </si>
  <si>
    <t>MU</t>
  </si>
  <si>
    <r>
      <t xml:space="preserve">Spiramycine, </t>
    </r>
    <r>
      <rPr>
        <i/>
        <sz val="8"/>
        <rFont val="Arial"/>
        <family val="2"/>
      </rPr>
      <t>exprimées en MU (1 MU = 0,3125g), DDJ = 3 g = 9,6 MU</t>
    </r>
  </si>
  <si>
    <t>Tigecycline</t>
  </si>
  <si>
    <t>J01CA04</t>
  </si>
  <si>
    <t>J01CA01</t>
  </si>
  <si>
    <t>J01CR02</t>
  </si>
  <si>
    <t>J01CA08</t>
  </si>
  <si>
    <t>J01CA12</t>
  </si>
  <si>
    <t>J01CR05</t>
  </si>
  <si>
    <t>J01CA13</t>
  </si>
  <si>
    <t>J01CR03</t>
  </si>
  <si>
    <t>J01DC04</t>
  </si>
  <si>
    <t>J01DB05</t>
  </si>
  <si>
    <t>J01DB01</t>
  </si>
  <si>
    <t>J01DB04</t>
  </si>
  <si>
    <t>J01DC01</t>
  </si>
  <si>
    <t>J01DC02</t>
  </si>
  <si>
    <t>J01DC03</t>
  </si>
  <si>
    <t>J01DD01</t>
  </si>
  <si>
    <t>J01DD04</t>
  </si>
  <si>
    <t>J01DD08</t>
  </si>
  <si>
    <t>J01DD13</t>
  </si>
  <si>
    <t>J01DC07</t>
  </si>
  <si>
    <t>J01DD02</t>
  </si>
  <si>
    <t>J01DE01</t>
  </si>
  <si>
    <t>J01DH51</t>
  </si>
  <si>
    <t>J01DH02</t>
  </si>
  <si>
    <t>J01DH03</t>
  </si>
  <si>
    <t>J01DF01</t>
  </si>
  <si>
    <t>J01AA02</t>
  </si>
  <si>
    <t>J01AA04</t>
  </si>
  <si>
    <t>J01AA08</t>
  </si>
  <si>
    <t>J01AA12</t>
  </si>
  <si>
    <t>J01EE01</t>
  </si>
  <si>
    <t>J01EC02</t>
  </si>
  <si>
    <t>J01FA01</t>
  </si>
  <si>
    <t>J01FA02</t>
  </si>
  <si>
    <t>J01RA04</t>
  </si>
  <si>
    <t>J01FA06</t>
  </si>
  <si>
    <t>J01FA07</t>
  </si>
  <si>
    <t>J01FA09</t>
  </si>
  <si>
    <t>J01FA10</t>
  </si>
  <si>
    <t>J01FA03</t>
  </si>
  <si>
    <t>J01FA15</t>
  </si>
  <si>
    <t>J01FF01</t>
  </si>
  <si>
    <t>J01FF02</t>
  </si>
  <si>
    <t>J01FG01</t>
  </si>
  <si>
    <t>J01GB06</t>
  </si>
  <si>
    <t>J01GB03</t>
  </si>
  <si>
    <t>J01GB01</t>
  </si>
  <si>
    <t>J01MB04</t>
  </si>
  <si>
    <t>J01MB07</t>
  </si>
  <si>
    <t>J01MA01</t>
  </si>
  <si>
    <t>J01MA04</t>
  </si>
  <si>
    <t>J01MA03</t>
  </si>
  <si>
    <t>J01MA02</t>
  </si>
  <si>
    <t>J01MA12</t>
  </si>
  <si>
    <t>J01MA07</t>
  </si>
  <si>
    <t>J01XA01</t>
  </si>
  <si>
    <t>J01XA02</t>
  </si>
  <si>
    <t>J01XD01</t>
  </si>
  <si>
    <t>J01XD03</t>
  </si>
  <si>
    <t>J01BA02</t>
  </si>
  <si>
    <t>J01XC01</t>
  </si>
  <si>
    <t>J01XX01</t>
  </si>
  <si>
    <t>J01XX08</t>
  </si>
  <si>
    <t>J04AB02</t>
  </si>
  <si>
    <t>J01XB01</t>
  </si>
  <si>
    <t>Benzylpénicilline</t>
  </si>
  <si>
    <t>Benzathine benzylpénicilline</t>
  </si>
  <si>
    <t>J01CE01</t>
  </si>
  <si>
    <t>J01CE08</t>
  </si>
  <si>
    <t>J01CF02</t>
  </si>
  <si>
    <t>J01CF04</t>
  </si>
  <si>
    <r>
      <t xml:space="preserve">Total C3G Inj. sans activité anti </t>
    </r>
    <r>
      <rPr>
        <i/>
        <sz val="10"/>
        <rFont val="Arial"/>
        <family val="2"/>
      </rPr>
      <t xml:space="preserve">Pseudomonas aeruginosa </t>
    </r>
    <r>
      <rPr>
        <i/>
        <sz val="8"/>
        <rFont val="Arial"/>
        <family val="2"/>
      </rPr>
      <t>(cefotaxime, ceftriaxone)</t>
    </r>
  </si>
  <si>
    <t>J01RA02</t>
  </si>
  <si>
    <t>J01XE01</t>
  </si>
  <si>
    <t>Nitrofurantoïne</t>
  </si>
  <si>
    <t>susp buv 250mg/5ml; flacon 90 ml</t>
  </si>
  <si>
    <t>susp buv 100mg/2ml; flacon 50 ml</t>
  </si>
  <si>
    <t>suspension 500mg/5ml; 100ml</t>
  </si>
  <si>
    <t>sirop 0,5 g/dose; 12 doses</t>
  </si>
  <si>
    <t>sirop 0,125 g/dose; 12 doses</t>
  </si>
  <si>
    <t>sirop 0,25 g/dose; 12 doses</t>
  </si>
  <si>
    <t>Susp buv 8 mg/ml; flacon 100 ml</t>
  </si>
  <si>
    <t>Susp buv 8 mg/ml; flacon 50 ml</t>
  </si>
  <si>
    <t>Susp buv 100mg/5ml; flacon 40 ml</t>
  </si>
  <si>
    <t>Susp buv 40 mg/5ml; flacon 40 ml</t>
  </si>
  <si>
    <t xml:space="preserve">susp buv 100mg/ml; flacon 60ml </t>
  </si>
  <si>
    <t xml:space="preserve">susp buv 100mg/ml; flacon 30ml </t>
  </si>
  <si>
    <t>pdre susp buv 125mg/5ml; 60 ml</t>
  </si>
  <si>
    <t>pdre susp buv 250mg/5ml; 60 ml</t>
  </si>
  <si>
    <t>pdre susp buv 500mg/5ml; 60 ml</t>
  </si>
  <si>
    <t>susp buvale 1 MU; 18 doses</t>
  </si>
  <si>
    <t>susp buvable 0,5 MU; 24 doses</t>
  </si>
  <si>
    <t>susp buvable 0,25 MU; 24 doses</t>
  </si>
  <si>
    <t>P01AB01</t>
  </si>
  <si>
    <t>P01AB03</t>
  </si>
  <si>
    <t>P01AB02</t>
  </si>
  <si>
    <t>J01EB02</t>
  </si>
  <si>
    <t>J01AA01</t>
  </si>
  <si>
    <t>Demeclocycline</t>
  </si>
  <si>
    <t>J01AA05</t>
  </si>
  <si>
    <t>Metacycline</t>
  </si>
  <si>
    <t>inhal</t>
  </si>
  <si>
    <t xml:space="preserve">Journées d'hospitalisation (JH) : </t>
  </si>
  <si>
    <t>Nombre de lits installés:</t>
  </si>
  <si>
    <t>Voie d’administ.</t>
  </si>
  <si>
    <t>En g ou MU</t>
  </si>
  <si>
    <t>Nb de DDJ</t>
  </si>
  <si>
    <t xml:space="preserve">Nb de DDJ/1000 JH </t>
  </si>
  <si>
    <t>Total Céphalosporines, monobactames et carbapénèmes</t>
  </si>
  <si>
    <t>J01A</t>
  </si>
  <si>
    <t>Total Autres</t>
  </si>
  <si>
    <t>A LIRE AVANT DE COMMENCER A REMPLIR LE QUESTIONNAIRE</t>
  </si>
  <si>
    <t>Il existe plusieurs feuilles de saisie de consommations d'antibiotiques.</t>
  </si>
  <si>
    <t>J01CR01</t>
  </si>
  <si>
    <t>Total C1G+C2G</t>
  </si>
  <si>
    <t>Sulfamethizol</t>
  </si>
  <si>
    <t>susp buv 40mg/ml (29,3 G)</t>
  </si>
  <si>
    <t>susp buv 40mg/ml (35,6 G)</t>
  </si>
  <si>
    <r>
      <t xml:space="preserve">Total </t>
    </r>
    <r>
      <rPr>
        <sz val="10"/>
        <rFont val="Symbol"/>
        <family val="1"/>
        <charset val="2"/>
      </rPr>
      <t>b</t>
    </r>
    <r>
      <rPr>
        <sz val="10"/>
        <rFont val="Arial"/>
      </rPr>
      <t>-lactamines</t>
    </r>
  </si>
  <si>
    <t>J01F</t>
  </si>
  <si>
    <t>J01G</t>
  </si>
  <si>
    <t>J01B</t>
  </si>
  <si>
    <t xml:space="preserve">Consommation totale des "anti-bactériens à usage systémique" </t>
  </si>
  <si>
    <t>J01</t>
  </si>
  <si>
    <t>Code FINESS de l'établissement</t>
  </si>
  <si>
    <t>Code FINESS juridique</t>
  </si>
  <si>
    <t>Nom de l'établissement</t>
  </si>
  <si>
    <t>Secteur</t>
  </si>
  <si>
    <t>Médecine</t>
  </si>
  <si>
    <t>Chirurgie</t>
  </si>
  <si>
    <t>Réanimation</t>
  </si>
  <si>
    <t>Pédiatrie</t>
  </si>
  <si>
    <t>SSR</t>
  </si>
  <si>
    <t>SLD</t>
  </si>
  <si>
    <t>Psychiatrie</t>
  </si>
  <si>
    <t>Nombre de lits</t>
  </si>
  <si>
    <t>Consommation en Médecine</t>
  </si>
  <si>
    <t>J01CE</t>
  </si>
  <si>
    <t>Total Benzylpénicilline</t>
  </si>
  <si>
    <t>Total Benzathine benzylpénicilline</t>
  </si>
  <si>
    <t>Cloxacilline</t>
  </si>
  <si>
    <t>Cloxacilline O</t>
  </si>
  <si>
    <t>Cloxacilline I</t>
  </si>
  <si>
    <t>Total Cloxacilline</t>
  </si>
  <si>
    <t>Total Pénicilline G</t>
  </si>
  <si>
    <t>Total Pénicilline V</t>
  </si>
  <si>
    <t>Total Pénicilline G-V</t>
  </si>
  <si>
    <t>Oxacilline</t>
  </si>
  <si>
    <t>Total Pénicillines M</t>
  </si>
  <si>
    <t>J01CF</t>
  </si>
  <si>
    <t>Ampicilline O</t>
  </si>
  <si>
    <t>Ampicilline I</t>
  </si>
  <si>
    <t>Total Ampicilline</t>
  </si>
  <si>
    <t>Amoxicilline O</t>
  </si>
  <si>
    <t>Amoxicilline I</t>
  </si>
  <si>
    <t>Total Amoxicilline</t>
  </si>
  <si>
    <t>Total Pénicillines A</t>
  </si>
  <si>
    <t>Total Piperacilline</t>
  </si>
  <si>
    <t>Total Amoxicilline ac clavulanique</t>
  </si>
  <si>
    <t>Total Pipéracilline tazobactam</t>
  </si>
  <si>
    <t>Total Ticarcilline ac clavulanique</t>
  </si>
  <si>
    <t>Total Pénicillines</t>
  </si>
  <si>
    <t>Total Cefalexine</t>
  </si>
  <si>
    <t>Total Cefazoline</t>
  </si>
  <si>
    <t>Total Cefadroxil</t>
  </si>
  <si>
    <t>Total Cefaclor</t>
  </si>
  <si>
    <t>Total Cefoxitine</t>
  </si>
  <si>
    <t>Cefuroxime O</t>
  </si>
  <si>
    <t>Cefuroxime I</t>
  </si>
  <si>
    <t>Total Cefuroxime</t>
  </si>
  <si>
    <t>Total Cefixime</t>
  </si>
  <si>
    <t>Total Cefpodoxime</t>
  </si>
  <si>
    <t>Total Cefotaxime</t>
  </si>
  <si>
    <t>Total Ceftriaxone</t>
  </si>
  <si>
    <t>Total Ceftazidime</t>
  </si>
  <si>
    <t>Total Céfépime</t>
  </si>
  <si>
    <t>Total Pénèmes</t>
  </si>
  <si>
    <t>Total Doxycycline</t>
  </si>
  <si>
    <t>Total Minocycline</t>
  </si>
  <si>
    <t>Total Tétracyclines</t>
  </si>
  <si>
    <t>Cotrimoxazole O</t>
  </si>
  <si>
    <t>Cotrimoxazole I</t>
  </si>
  <si>
    <t>Total Cotrimoxazole</t>
  </si>
  <si>
    <t>Total Sulfamides</t>
  </si>
  <si>
    <t>Erythromycine O</t>
  </si>
  <si>
    <t>Erythromycine I</t>
  </si>
  <si>
    <t>J01EB05</t>
  </si>
  <si>
    <t>Total Sulfafurazole (erythromycine+sulfafurazole) O</t>
  </si>
  <si>
    <t>Total Erythromycine seule</t>
  </si>
  <si>
    <t>Total Erythromycine (erythromycine+sulfafurazole) O</t>
  </si>
  <si>
    <t>Total Erythromycine</t>
  </si>
  <si>
    <t>Spiramycine O</t>
  </si>
  <si>
    <t>Spiramycine I</t>
  </si>
  <si>
    <t>Total Spiramycine seule</t>
  </si>
  <si>
    <r>
      <t>Spiramycine (</t>
    </r>
    <r>
      <rPr>
        <sz val="8"/>
        <rFont val="Arial"/>
        <family val="2"/>
      </rPr>
      <t>+ métronidazole</t>
    </r>
    <r>
      <rPr>
        <sz val="10"/>
        <rFont val="Arial"/>
      </rPr>
      <t>) Rodogyl</t>
    </r>
  </si>
  <si>
    <t>Total Roxithromycine</t>
  </si>
  <si>
    <t>Total Josamycine</t>
  </si>
  <si>
    <t>Clarithromycine O</t>
  </si>
  <si>
    <t>Clarithromycine I</t>
  </si>
  <si>
    <t>Total Clarithromycine</t>
  </si>
  <si>
    <t>Total Midécamycine</t>
  </si>
  <si>
    <t>Total Macrolides</t>
  </si>
  <si>
    <t>Clindamycine O</t>
  </si>
  <si>
    <t>Clindamycine I</t>
  </si>
  <si>
    <t>Total Clindamycine</t>
  </si>
  <si>
    <t>Total Lincomycine</t>
  </si>
  <si>
    <t>Lincomycine O</t>
  </si>
  <si>
    <t>Lincomycine I</t>
  </si>
  <si>
    <t>Total Lincosamides</t>
  </si>
  <si>
    <t>Lincosamides</t>
  </si>
  <si>
    <t>Total Pristinamycine</t>
  </si>
  <si>
    <t>Total Amikacine</t>
  </si>
  <si>
    <t>Total Gentamicine</t>
  </si>
  <si>
    <t>Tobramycine I</t>
  </si>
  <si>
    <t>Tobramycine inhal</t>
  </si>
  <si>
    <t>Total Tobramycine</t>
  </si>
  <si>
    <t>DDJ Inhal. et Injectable différentes</t>
  </si>
  <si>
    <t>Total Aminosides</t>
  </si>
  <si>
    <t>J01MA06</t>
  </si>
  <si>
    <t>Total Péfloxacine</t>
  </si>
  <si>
    <t>Ofloxacine O</t>
  </si>
  <si>
    <t>Ofloxacine I</t>
  </si>
  <si>
    <t>Total Ofloxacine</t>
  </si>
  <si>
    <t>Ciprofloxacine O</t>
  </si>
  <si>
    <t>Ciprofloxacine I</t>
  </si>
  <si>
    <t>Total Ciprofloxacine</t>
  </si>
  <si>
    <t>Lévofloxacine O</t>
  </si>
  <si>
    <t>Lévofloxacine I</t>
  </si>
  <si>
    <t>Total Lévofloxacine</t>
  </si>
  <si>
    <t>Total Quinolones</t>
  </si>
  <si>
    <t>Total Fluoroquinolones</t>
  </si>
  <si>
    <t>Total Fluoroquinolones O</t>
  </si>
  <si>
    <t>Total Fluoroquinolones I</t>
  </si>
  <si>
    <t>Péfloxacine O</t>
  </si>
  <si>
    <t>Péfloxacine I</t>
  </si>
  <si>
    <t>Thiamphénicol O</t>
  </si>
  <si>
    <t>Thiamphénicol I</t>
  </si>
  <si>
    <t>Total Vancomycine</t>
  </si>
  <si>
    <t>Total Teicoplanine</t>
  </si>
  <si>
    <t>Total Glycopeptides</t>
  </si>
  <si>
    <t>Métronidazole I</t>
  </si>
  <si>
    <t>Métronidazole O</t>
  </si>
  <si>
    <t>Total Métronidazole</t>
  </si>
  <si>
    <t>Total Métronidazole seul</t>
  </si>
  <si>
    <t>Ornidazole I</t>
  </si>
  <si>
    <t>Ornidazole O</t>
  </si>
  <si>
    <t>Total Ornidazole</t>
  </si>
  <si>
    <t>Total Imidazoles I</t>
  </si>
  <si>
    <t>Total Imidazoles</t>
  </si>
  <si>
    <t>Acide fusidique O</t>
  </si>
  <si>
    <t>Total Acide fusidique</t>
  </si>
  <si>
    <t>Fosfomycine I</t>
  </si>
  <si>
    <t>Fosfomycine O</t>
  </si>
  <si>
    <t>Total Fosfomycine</t>
  </si>
  <si>
    <t>Linézolide O</t>
  </si>
  <si>
    <t>Linézolide I</t>
  </si>
  <si>
    <t>Total Linézolide</t>
  </si>
  <si>
    <t>Total Colistine</t>
  </si>
  <si>
    <t>J01XX09</t>
  </si>
  <si>
    <t>Daptomycine</t>
  </si>
  <si>
    <t>Total Daptomycine</t>
  </si>
  <si>
    <r>
      <t xml:space="preserve">Pénicilline G </t>
    </r>
    <r>
      <rPr>
        <i/>
        <sz val="10"/>
        <rFont val="Arial"/>
        <family val="2"/>
      </rPr>
      <t>Exprimée en MU (1MU=0,6g - 6MU=3,6g)</t>
    </r>
  </si>
  <si>
    <r>
      <t xml:space="preserve">Pénicilline V (Phénoxyméthylpénicilline) </t>
    </r>
    <r>
      <rPr>
        <i/>
        <sz val="10"/>
        <rFont val="Arial"/>
        <family val="2"/>
      </rPr>
      <t>Exprimée en MU  (1MU=0,625g - 3,2MU=2g)</t>
    </r>
  </si>
  <si>
    <t>DDJ (g ou MU)</t>
  </si>
  <si>
    <t>Les données de consommation peuvent en effet être recueillies par secteur d'activité.</t>
  </si>
  <si>
    <r>
      <t>Dans chaque feuille, la colonne "</t>
    </r>
    <r>
      <rPr>
        <b/>
        <sz val="11"/>
        <rFont val="Arial"/>
        <family val="2"/>
      </rPr>
      <t>Nombre d'unités dispensées (en UCD)"</t>
    </r>
    <r>
      <rPr>
        <sz val="11"/>
        <rFont val="Arial"/>
        <family val="2"/>
      </rPr>
      <t xml:space="preserve"> permet une saisie des consommations en nombre d'unité </t>
    </r>
  </si>
  <si>
    <r>
      <t xml:space="preserve">Les cellules à remplir sont celles qui apparaissent colorées en </t>
    </r>
    <r>
      <rPr>
        <b/>
        <sz val="11"/>
        <rFont val="Arial"/>
        <family val="2"/>
      </rPr>
      <t>vert pâle</t>
    </r>
    <r>
      <rPr>
        <sz val="11"/>
        <rFont val="Arial"/>
        <family val="2"/>
      </rPr>
      <t>.</t>
    </r>
  </si>
  <si>
    <t>J01CR</t>
  </si>
  <si>
    <t>Uréidopénicillines</t>
  </si>
  <si>
    <t>Carboxypénicillines</t>
  </si>
  <si>
    <t>Total Pénicillines et inhibiteurs</t>
  </si>
  <si>
    <t>pour chaque forme pharmaceutique.</t>
  </si>
  <si>
    <r>
      <t xml:space="preserve">Total C1G </t>
    </r>
    <r>
      <rPr>
        <sz val="9"/>
        <rFont val="Arial"/>
        <family val="2"/>
      </rPr>
      <t>(dont J01DC04)</t>
    </r>
  </si>
  <si>
    <r>
      <t xml:space="preserve">Total C3G Orales </t>
    </r>
    <r>
      <rPr>
        <sz val="9"/>
        <rFont val="Arial"/>
        <family val="2"/>
      </rPr>
      <t>(dont J01DC07)</t>
    </r>
  </si>
  <si>
    <r>
      <t xml:space="preserve">Total C2G </t>
    </r>
    <r>
      <rPr>
        <sz val="9"/>
        <rFont val="Arial"/>
        <family val="2"/>
      </rPr>
      <t>(sauf J01DC04 et J01DC07)</t>
    </r>
  </si>
  <si>
    <t>gr/sirop 200mg/5ml flacon 100 ml</t>
  </si>
  <si>
    <t>gr/sirop 200mg/5ml flacon 200 ml</t>
  </si>
  <si>
    <t>Saisir les données administratives dans les cellules vert pâle</t>
  </si>
  <si>
    <t>Consommation en Chirurgie</t>
  </si>
  <si>
    <t>Consommation en Réanimation</t>
  </si>
  <si>
    <t>Consommation en Pédiatrie</t>
  </si>
  <si>
    <t>Consommation en SSR</t>
  </si>
  <si>
    <t>Consommation en SLD</t>
  </si>
  <si>
    <t>Consommation en Psychiatrie</t>
  </si>
  <si>
    <t>Consommation Total Etablissement</t>
  </si>
  <si>
    <t>Total établissement automatique</t>
  </si>
  <si>
    <r>
      <t xml:space="preserve">Nombre d'unités dispensées           </t>
    </r>
    <r>
      <rPr>
        <b/>
        <sz val="9"/>
        <rFont val="Arial"/>
        <family val="2"/>
      </rPr>
      <t>(en Unités Communes de Dispensation)</t>
    </r>
  </si>
  <si>
    <t>ATC3</t>
  </si>
  <si>
    <t>Famille</t>
  </si>
  <si>
    <t>Conso en DDJ</t>
  </si>
  <si>
    <t>Conso en DDJ/1000JH</t>
  </si>
  <si>
    <t>Sulfamides</t>
  </si>
  <si>
    <t>Aminosides</t>
  </si>
  <si>
    <t>Quinolones</t>
  </si>
  <si>
    <t>Autres antibiotiques</t>
  </si>
  <si>
    <t>Total</t>
  </si>
  <si>
    <t>Tétracyclines</t>
  </si>
  <si>
    <t>Céphalosporines, carbapénèmes, monobactames</t>
  </si>
  <si>
    <t>Macrolides, ketolides, lincosamides, streptogramines</t>
  </si>
  <si>
    <t>Etablissement:</t>
  </si>
  <si>
    <t>Code:</t>
  </si>
  <si>
    <r>
      <t xml:space="preserve">Total Pénèmes actifs sur </t>
    </r>
    <r>
      <rPr>
        <i/>
        <sz val="10"/>
        <color indexed="8"/>
        <rFont val="Arial"/>
        <family val="2"/>
      </rPr>
      <t>Pseudomonas aeruginosa</t>
    </r>
  </si>
  <si>
    <t>P01AB</t>
  </si>
  <si>
    <t>Imidazolés voie orale</t>
  </si>
  <si>
    <t xml:space="preserve">Total tous antibiotiques </t>
  </si>
  <si>
    <t>Consommation Total Etablissement automatique</t>
  </si>
  <si>
    <t>Orale</t>
  </si>
  <si>
    <t>Injectable</t>
  </si>
  <si>
    <t xml:space="preserve">Conso de Amox Clav </t>
  </si>
  <si>
    <t>DDJ / 1000 JH</t>
  </si>
  <si>
    <t>la présentation des données de l'enquête localement.</t>
  </si>
  <si>
    <t>%</t>
  </si>
  <si>
    <t>DDJ</t>
  </si>
  <si>
    <t>Pénicillines A</t>
  </si>
  <si>
    <t>Total Pénicillines A + inhibiteur</t>
  </si>
  <si>
    <t>Amidino-pénicillines</t>
  </si>
  <si>
    <t>Carboxypénicillines + inhibiteur</t>
  </si>
  <si>
    <t>Ureidopénicillines + inhibiteur</t>
  </si>
  <si>
    <t>C3G orales</t>
  </si>
  <si>
    <r>
      <t xml:space="preserve">C3G Inj. sans activité anti </t>
    </r>
    <r>
      <rPr>
        <b/>
        <i/>
        <sz val="10"/>
        <rFont val="Arial"/>
        <family val="2"/>
      </rPr>
      <t>Pseudomonas aeruginosa</t>
    </r>
  </si>
  <si>
    <t>MACROLIDES, LINCOSAMIDES, STREPTOGRAMINES, KÉTOLIDES</t>
  </si>
  <si>
    <t>Total "autres ATB" (J01X+P01AB)</t>
  </si>
  <si>
    <t>Rifampicine O</t>
  </si>
  <si>
    <t>Rifampicine I</t>
  </si>
  <si>
    <r>
      <t xml:space="preserve">C3G actives sur </t>
    </r>
    <r>
      <rPr>
        <b/>
        <i/>
        <sz val="10"/>
        <rFont val="Arial"/>
        <family val="2"/>
      </rPr>
      <t>Pseudomonas aeruginosa</t>
    </r>
  </si>
  <si>
    <t>susp buv 100mg/5ml; 150ml sol reconstituée</t>
  </si>
  <si>
    <r>
      <t xml:space="preserve">Sont </t>
    </r>
    <r>
      <rPr>
        <b/>
        <u/>
        <sz val="10"/>
        <color indexed="12"/>
        <rFont val="Arial"/>
        <family val="2"/>
      </rPr>
      <t>exclus</t>
    </r>
    <r>
      <rPr>
        <sz val="10"/>
        <color indexed="12"/>
        <rFont val="Arial"/>
        <family val="2"/>
      </rPr>
      <t xml:space="preserve"> de la surveillance:</t>
    </r>
  </si>
  <si>
    <t>Total Spiramycine dans spiramycine + métronidazole</t>
  </si>
  <si>
    <t>Total Spiramycine</t>
  </si>
  <si>
    <t>Total Métronidazole dans Spiramycine+Métronidazole O</t>
  </si>
  <si>
    <t>Total Rifampicine</t>
  </si>
  <si>
    <t>Type d'établissement</t>
  </si>
  <si>
    <t>CHU</t>
  </si>
  <si>
    <t>Centre Hospitalier Universitaire</t>
  </si>
  <si>
    <t>Centre de Lutte contre le Cancer</t>
  </si>
  <si>
    <t>MCO</t>
  </si>
  <si>
    <t>Clinique privée et PSPH (court séjour)</t>
  </si>
  <si>
    <t>Hôpital Militaire</t>
  </si>
  <si>
    <t>PSY</t>
  </si>
  <si>
    <t>Etablissement spécialisé en Psychiatrie</t>
  </si>
  <si>
    <t>Etablissement de Soins de Longue Durée</t>
  </si>
  <si>
    <t>Etablissement de Soins de Suite et de Réadaptation</t>
  </si>
  <si>
    <t>CLCC</t>
  </si>
  <si>
    <t>CH</t>
  </si>
  <si>
    <t>HIA</t>
  </si>
  <si>
    <t>Nb de DDJ / 1000 JH</t>
  </si>
  <si>
    <t>Pour cela, cliquez sur l'onglet, en bas du classeur Excel,  portant le nom de l'activité voulue</t>
  </si>
  <si>
    <t>(cette feuille se nomme "Avertissement" par exemple) et remplir la feuille.</t>
  </si>
  <si>
    <t>ATTENTION</t>
  </si>
  <si>
    <r>
      <t>Pour les établissements qui ne détaillent pas les consommations pour TOUS LEURS secteurs d'activité,</t>
    </r>
    <r>
      <rPr>
        <sz val="11"/>
        <rFont val="Arial"/>
        <family val="2"/>
      </rPr>
      <t xml:space="preserve"> </t>
    </r>
  </si>
  <si>
    <r>
      <t xml:space="preserve">les données de consommation totale de l'établissement sont à </t>
    </r>
    <r>
      <rPr>
        <b/>
        <sz val="11"/>
        <rFont val="Arial"/>
        <family val="2"/>
      </rPr>
      <t>saisir dans la feuille "Total établissement".</t>
    </r>
  </si>
  <si>
    <t>Voie orale</t>
  </si>
  <si>
    <t>Voie injectable</t>
  </si>
  <si>
    <t>Consommation en Gynécologie-Obstétrique</t>
  </si>
  <si>
    <t>C3G actives</t>
  </si>
  <si>
    <t>Gynéco-Obstétrique</t>
  </si>
  <si>
    <t xml:space="preserve">Gynécologie-Obstétrique </t>
  </si>
  <si>
    <t>Autre</t>
  </si>
  <si>
    <t>Autre type</t>
  </si>
  <si>
    <t>Doxycycline O</t>
  </si>
  <si>
    <t>Doxycycline I</t>
  </si>
  <si>
    <t>Moxifloxacine O</t>
  </si>
  <si>
    <t>Moxifloxacine I</t>
  </si>
  <si>
    <t>Total Moxifloxacine</t>
  </si>
  <si>
    <t>J01MA14</t>
  </si>
  <si>
    <r>
      <t xml:space="preserve">Vous avez la possibilité de détailler vos consommations en </t>
    </r>
    <r>
      <rPr>
        <b/>
        <sz val="11"/>
        <rFont val="Arial"/>
        <family val="2"/>
      </rPr>
      <t>hématologie</t>
    </r>
    <r>
      <rPr>
        <sz val="11"/>
        <rFont val="Arial"/>
        <family val="2"/>
      </rPr>
      <t xml:space="preserve"> et en </t>
    </r>
    <r>
      <rPr>
        <b/>
        <sz val="11"/>
        <rFont val="Arial"/>
        <family val="2"/>
      </rPr>
      <t>maladies infectieuses.</t>
    </r>
  </si>
  <si>
    <t>le total établissement automatique étant calculé sans prendre en compte les données d'hématologie et de maladies infectieuses.</t>
  </si>
  <si>
    <t>Aztréonam I</t>
  </si>
  <si>
    <t>Aztréonam inhal</t>
  </si>
  <si>
    <t>Total Aztréonam</t>
  </si>
  <si>
    <t>Colistine I</t>
  </si>
  <si>
    <t>Colistine inhal</t>
  </si>
  <si>
    <t>Consommation en Hématologie</t>
  </si>
  <si>
    <t>Consommation en Maladies infectieuses</t>
  </si>
  <si>
    <t>Hématologie</t>
  </si>
  <si>
    <t>Maladies infectieuses</t>
  </si>
  <si>
    <t>comprimé 1 MU</t>
  </si>
  <si>
    <t>Témocilline</t>
  </si>
  <si>
    <t>J01CA17</t>
  </si>
  <si>
    <t>Total Témocilline</t>
  </si>
  <si>
    <t>Total Carboxypénicillines</t>
  </si>
  <si>
    <t>Total Lymécycline</t>
  </si>
  <si>
    <t>susp buv 25 mg/ml, flacon 100 ml</t>
  </si>
  <si>
    <t>susp buv 50 mg/ml, flacon 60 ml</t>
  </si>
  <si>
    <t>J01GA01</t>
  </si>
  <si>
    <t>susp buv 4%; 120 ml</t>
  </si>
  <si>
    <r>
      <t>Pénicillines M</t>
    </r>
    <r>
      <rPr>
        <sz val="10"/>
        <rFont val="Arial"/>
      </rPr>
      <t xml:space="preserve"> (Cloxacilline - Oxacilline)</t>
    </r>
  </si>
  <si>
    <r>
      <t xml:space="preserve">Ces données devront </t>
    </r>
    <r>
      <rPr>
        <u/>
        <sz val="11"/>
        <rFont val="Arial"/>
        <family val="2"/>
      </rPr>
      <t>obligatoirement</t>
    </r>
    <r>
      <rPr>
        <sz val="11"/>
        <rFont val="Arial"/>
        <family val="2"/>
      </rPr>
      <t xml:space="preserve"> être incluses dans les données de </t>
    </r>
    <r>
      <rPr>
        <u/>
        <sz val="11"/>
        <rFont val="Arial"/>
        <family val="2"/>
      </rPr>
      <t>Médecine</t>
    </r>
    <r>
      <rPr>
        <sz val="11"/>
        <rFont val="Arial"/>
        <family val="2"/>
      </rPr>
      <t xml:space="preserve"> (données de consommation et données administratives),</t>
    </r>
  </si>
  <si>
    <t>● les venues (anesthésie ou chirurgie ambulatoire dont IVG, hospitalisation de jour ou de nuit)</t>
  </si>
  <si>
    <t>● les séances (traitements et cures ambulatoires: dialyse, chimio, radio,…)</t>
  </si>
  <si>
    <t>● les journées de prise en charge (hospitalisation à domicile,…)</t>
  </si>
  <si>
    <t>● les consultations</t>
  </si>
  <si>
    <t>● les passages (urgences)</t>
  </si>
  <si>
    <t>● les journées d'hébergement en maisons de retraite et EHPAD</t>
  </si>
  <si>
    <t>● la rétrocession externe</t>
  </si>
  <si>
    <t>● les unités de consultations et soins ambulatoires pour les personnes détenues (UCSA)</t>
  </si>
  <si>
    <t>Nombre de journées d'hospitalisation</t>
  </si>
  <si>
    <t>Nombre d'admissions directes</t>
  </si>
  <si>
    <t>● Carbapénèmes</t>
  </si>
  <si>
    <t>● Fluoroquinolones</t>
  </si>
  <si>
    <t>● Glycopeptides</t>
  </si>
  <si>
    <t>● Pénicillines G et V</t>
  </si>
  <si>
    <t>● Pénicillines M</t>
  </si>
  <si>
    <t>● Pénicillines A</t>
  </si>
  <si>
    <t>J01CA01+04</t>
  </si>
  <si>
    <t>● C1G-C2G</t>
  </si>
  <si>
    <t>● C3G</t>
  </si>
  <si>
    <t>J01DB+DC (sauf DC07)</t>
  </si>
  <si>
    <r>
      <t>Rappel</t>
    </r>
    <r>
      <rPr>
        <sz val="10"/>
        <color indexed="12"/>
        <rFont val="Arial"/>
        <family val="2"/>
      </rPr>
      <t xml:space="preserve">: seules les </t>
    </r>
    <r>
      <rPr>
        <b/>
        <sz val="10"/>
        <color indexed="12"/>
        <rFont val="Arial"/>
        <family val="2"/>
      </rPr>
      <t>hospitalisations complètes</t>
    </r>
    <r>
      <rPr>
        <sz val="10"/>
        <color indexed="12"/>
        <rFont val="Arial"/>
        <family val="2"/>
      </rPr>
      <t xml:space="preserve"> (y compris hospitalisation de semaine) sont concernées par l'enquête.</t>
    </r>
  </si>
  <si>
    <t>"Gynécologie-Obstétrique", "Pédiatrie", "SSR", "SLD" et "Psychiatrie".</t>
  </si>
  <si>
    <t>*le court séjour comprend la médecine, la chirurgie, la réanimation, la gynécologie-obstétrique et la pédiatrie.</t>
  </si>
  <si>
    <t>Conso en DDJ
/100 ADM</t>
  </si>
  <si>
    <t>Conso en DDJ
/1000 JH</t>
  </si>
  <si>
    <r>
      <t>La feuille "</t>
    </r>
    <r>
      <rPr>
        <b/>
        <sz val="11"/>
        <rFont val="Arial"/>
        <family val="2"/>
      </rPr>
      <t>Tableau Court séjour</t>
    </r>
    <r>
      <rPr>
        <sz val="11"/>
        <rFont val="Arial"/>
        <family val="2"/>
      </rPr>
      <t>" donne les consommations par famille d'antibiotiques en court séjour pour 100 admissions et 1000 JH.</t>
    </r>
  </si>
  <si>
    <t>Total Imipénème</t>
  </si>
  <si>
    <t>Total Céphalosporines</t>
  </si>
  <si>
    <t>Total Phénicoles</t>
  </si>
  <si>
    <t>PENICILLINES</t>
  </si>
  <si>
    <t>CEPHALOSPORINES, MONOBACTAMES ET CARBAPENEMES</t>
  </si>
  <si>
    <t>Macrolides</t>
  </si>
  <si>
    <t>Glycopeptides</t>
  </si>
  <si>
    <t>Imidazoles</t>
  </si>
  <si>
    <t>BETA-LACTAMINES</t>
  </si>
  <si>
    <t>Graphique 1: Répartition des consommations antibiotiques pour tout l'établissement</t>
  </si>
  <si>
    <t>Graphique 2: Répartition des consommations antibiotiques dans les services de MEDECINE</t>
  </si>
  <si>
    <t>Graphique 3: Répartition des consommations antibiotiques dans les services de CHIRURGIE</t>
  </si>
  <si>
    <t>Graphique 4: Répartition des consommations antibiotiques dans les services de REANIMATION</t>
  </si>
  <si>
    <t>Graphique 5: Répartition des consommations antibiotiques dans les services de GYNECO-OBSTETRIQUE</t>
  </si>
  <si>
    <t>Graphique 6: Répartition des consommations antibiotiques dans les services de PEDIATRIE</t>
  </si>
  <si>
    <t>Graphique 7: Répartition des consommations antibiotiques dans les services de SSR</t>
  </si>
  <si>
    <t>Graphique 8: Répartition des consommations antibiotiques dans les services de SLD</t>
  </si>
  <si>
    <t>Graphique 9: Répartition des consommations antibiotiques dans les services de PSYCHIATRIE</t>
  </si>
  <si>
    <t>Graphique 10: Répartition des consommations antibiotiques dans les services d'HEMATOLOGIE</t>
  </si>
  <si>
    <t>INFECTIEUSES</t>
  </si>
  <si>
    <t>Graphique 11: Répartition des consommations antibiotiques dans les services de MALADIES</t>
  </si>
  <si>
    <t>Famille d'antibiotiques</t>
  </si>
  <si>
    <t>Amoxicilline + ac. clavulanique</t>
  </si>
  <si>
    <t>C1G+C2G</t>
  </si>
  <si>
    <t>MLS</t>
  </si>
  <si>
    <t>Imidazolés</t>
  </si>
  <si>
    <t>Divers</t>
  </si>
  <si>
    <t>Pénicillines M</t>
  </si>
  <si>
    <t>Autres béta-lactamines</t>
  </si>
  <si>
    <t>Total ES</t>
  </si>
  <si>
    <t>Réa</t>
  </si>
  <si>
    <t>Gynéco-obstétrique</t>
  </si>
  <si>
    <t>Maladies inf.</t>
  </si>
  <si>
    <t>Conso de Fluoroquinolones*</t>
  </si>
  <si>
    <t>*ciprofloxacine, ofloxacine, lévofloxaicne, péfloxacine et moxifloxacine</t>
  </si>
  <si>
    <t>*péfloxacine, ofloxacine, ciprofloxacine, lévofloxacine, moxifloxacine</t>
  </si>
  <si>
    <t>Pénicillines A sans inhibiteur</t>
  </si>
  <si>
    <t>Céphalosporines 1ère et 2ème G</t>
  </si>
  <si>
    <t>Céphalosporines 3ème G</t>
  </si>
  <si>
    <t>Imipénème</t>
  </si>
  <si>
    <t>Macrolides et apparentés</t>
  </si>
  <si>
    <t>Tableau 1: Récapitulatif des consommations antibiotiques pour tout l'établissement</t>
  </si>
  <si>
    <t>Tableau 2: Récapitulatif des consommations antibiotiques dans les services de MEDECINE</t>
  </si>
  <si>
    <t>Tableau 3: Récapitulatif des consommations antibiotiques dans les services de CHIRURGIE</t>
  </si>
  <si>
    <t>Tableau 4: Récapitulatif des consommations antibiotiques dans les services de REANIMATION</t>
  </si>
  <si>
    <t>Tableau 5: Récapitulatif des consommations antibiotiques dans les services de GYNECO-OBSTETRIQUE</t>
  </si>
  <si>
    <t>Tableau 6: Récapitulatif des consommations antibiotiques dans les services de PEDIATRIE</t>
  </si>
  <si>
    <t>Tableau 7: Récapitulatif des consommations antibiotiques dans les services de SSR</t>
  </si>
  <si>
    <t>Tableau 8: Récapitulatif des consommations antibiotiques dans les services de SLD</t>
  </si>
  <si>
    <t>Tableau 9: Récapitulatif des consommations antibiotiques dans les services de PSYCHIATRIE</t>
  </si>
  <si>
    <t>Tableau 10: Récapitulatif des consommations antibiotiques dans les services d'HEMATOLOGIE</t>
  </si>
  <si>
    <r>
      <t>Les feuilles "</t>
    </r>
    <r>
      <rPr>
        <b/>
        <sz val="11"/>
        <rFont val="Arial"/>
        <family val="2"/>
      </rPr>
      <t>Graphiques Répartition</t>
    </r>
    <r>
      <rPr>
        <sz val="11"/>
        <rFont val="Arial"/>
        <family val="2"/>
      </rPr>
      <t>" et "</t>
    </r>
    <r>
      <rPr>
        <b/>
        <sz val="11"/>
        <rFont val="Arial"/>
        <family val="2"/>
      </rPr>
      <t>Graphiques</t>
    </r>
    <r>
      <rPr>
        <sz val="11"/>
        <rFont val="Arial"/>
        <family val="2"/>
      </rPr>
      <t xml:space="preserve">" sont générées automatiquement. Ces graphiques sont destinés à faciliter </t>
    </r>
  </si>
  <si>
    <r>
      <t xml:space="preserve"> La feuille "Total étab automatique"</t>
    </r>
    <r>
      <rPr>
        <sz val="11"/>
        <rFont val="Arial"/>
        <family val="2"/>
      </rPr>
      <t xml:space="preserve"> additionne les valeurs saisies dans les feuilles "Médecine", "Chirurgie", "Réanimation", </t>
    </r>
  </si>
  <si>
    <r>
      <t>Les données de consommation par famille d'antibiotiques apparaissent dans la feuille "</t>
    </r>
    <r>
      <rPr>
        <b/>
        <sz val="11"/>
        <rFont val="Arial"/>
        <family val="2"/>
      </rPr>
      <t>Tableaux Consommation</t>
    </r>
    <r>
      <rPr>
        <sz val="11"/>
        <rFont val="Arial"/>
        <family val="2"/>
      </rPr>
      <t>".</t>
    </r>
  </si>
  <si>
    <t>OBLIGATOIRE</t>
  </si>
  <si>
    <t>J01DI02</t>
  </si>
  <si>
    <t>Ceftaroline</t>
  </si>
  <si>
    <t>flacon 600 mg</t>
  </si>
  <si>
    <t xml:space="preserve">Nb de DDJ/100 AD </t>
  </si>
  <si>
    <t>Admissions (AD)</t>
  </si>
  <si>
    <t>Pipéracilline-tazobactam</t>
  </si>
  <si>
    <t>Graphique 12: Consommation des carbapénèmes par secteurs d'activité en nombre de DDJ pour 1 000 journées d'hospitalisation</t>
  </si>
  <si>
    <t>Graphique 14: Consommation des fluoroquinolones par secteurs d'activité en nombre de DDJ pour 1 000 journées d'hospitalisation</t>
  </si>
  <si>
    <t>Graphique 15: Consommation des glycopeptides par secteurs d'activité en nombre de DDJ pour 1 000 journées d'hospitalisation</t>
  </si>
  <si>
    <t>Graphique 16: Consommation d'amoxicilline ac.clavulanique par secteurs d'activité en nombre de DDJ pour 1 000 journées d'hospitalisation</t>
  </si>
  <si>
    <t>Graphique 17: Répartition en % des consommations d'amoxicilline ac.clavulanique selon la voie d'administration par secteurs d'activité</t>
  </si>
  <si>
    <t>Graphique 18: Répartition en % des consommations de fluoroquinolones* selon la voie d'administration par secteurs d'activité</t>
  </si>
  <si>
    <t>Tableau : Récapitulatif des consommations d'antibiotiques pour le court séjour* pour 1000 JH et 100 admissions</t>
  </si>
  <si>
    <t>● Amoxicilline + ac. clavulanique</t>
  </si>
  <si>
    <t>● Pipéracilline-tazobactam</t>
  </si>
  <si>
    <r>
      <t>□</t>
    </r>
    <r>
      <rPr>
        <i/>
        <sz val="10"/>
        <rFont val="Arial"/>
        <family val="2"/>
      </rPr>
      <t xml:space="preserve"> Céfotaxime</t>
    </r>
  </si>
  <si>
    <r>
      <t>□</t>
    </r>
    <r>
      <rPr>
        <i/>
        <sz val="10"/>
        <rFont val="Arial"/>
        <family val="2"/>
      </rPr>
      <t xml:space="preserve"> Ceftriaxone</t>
    </r>
  </si>
  <si>
    <t>● Linézolide</t>
  </si>
  <si>
    <t>● Daptomycine</t>
  </si>
  <si>
    <t>J01DD08+DD13+DC07</t>
  </si>
  <si>
    <t>Colistine injectable</t>
  </si>
  <si>
    <t>Fosfomycine injectable</t>
  </si>
  <si>
    <t>Tigécycline</t>
  </si>
  <si>
    <t>J01XD+P01AB</t>
  </si>
  <si>
    <t>A07AA12</t>
  </si>
  <si>
    <t>Fidaxomicine</t>
  </si>
  <si>
    <t>Tableau 1: Evolution des consommations antibiotiques ciblés et critiques pour tout l'établissement</t>
  </si>
  <si>
    <t>Tableau 2: Evolution des consommations antibiotiques ciblés et critiques dans les services de MEDECINE</t>
  </si>
  <si>
    <t>Tableau 3: Evolution des consommations antibiotiques ciblés et critiques dans les services de CHIRURGIE</t>
  </si>
  <si>
    <t>Tableau 4: Evolution des consommations antibiotiques ciblés et critiques dans les services de REANIMATION</t>
  </si>
  <si>
    <t>Tableau 6: Evolution des consommations antibiotiques ciblés et critiques dans les services de PEDIATRIE</t>
  </si>
  <si>
    <t>Tableau 7: Evolution des consommations antibiotiques ciblés et critiques dans les services de SSR</t>
  </si>
  <si>
    <t>Tableau 8: Evolution des consommations antibiotiques ciblés et critiques dans les services de SLD</t>
  </si>
  <si>
    <t>Tableau 9: Evolution des consommations antibiotiques ciblés et critiques dans les services de PSYCHIATRIE</t>
  </si>
  <si>
    <t>Tableau 10: Evolution des consommations antibiotiques ciblés et critiques dans les services d'HEMATOLOGIE</t>
  </si>
  <si>
    <t>Tableau 11: Evolution des consommations antibiotiques ciblés et critiques dans les services de MALADIES INFECTIEUSES</t>
  </si>
  <si>
    <t>J01DI01</t>
  </si>
  <si>
    <t>Ceftobiprole</t>
  </si>
  <si>
    <t>flacon 500 mg</t>
  </si>
  <si>
    <t>Total Ceftobiprole Ceftaroline</t>
  </si>
  <si>
    <r>
      <t xml:space="preserve">CONSOMMATION TOTALE </t>
    </r>
    <r>
      <rPr>
        <i/>
        <sz val="10"/>
        <rFont val="Arial"/>
        <family val="2"/>
      </rPr>
      <t>(J01 + J04AB02 + P01AB + A07AA12)</t>
    </r>
  </si>
  <si>
    <t>Total Imidazoles O</t>
  </si>
  <si>
    <t>Tableau 5: Evolution des consommations antibiotiques ciblés et critiques dans les services de GYNECOLOGIE-OBSTETRIQUE</t>
  </si>
  <si>
    <t>Total Méropénème</t>
  </si>
  <si>
    <t>Méropénème</t>
  </si>
  <si>
    <t>Ertapénème</t>
  </si>
  <si>
    <t>Meropénème</t>
  </si>
  <si>
    <t>Autres céphalosporines</t>
  </si>
  <si>
    <t>Cyclines</t>
  </si>
  <si>
    <t>CH, CHG, ex hôpital local (public)</t>
  </si>
  <si>
    <t>Acide fusidique I (fusidate de sodium)</t>
  </si>
  <si>
    <t>ATB anti-SRM*</t>
  </si>
  <si>
    <t>Tableau 11: Récapitulatif des consommations antibiotiques dans les services de MALADIES</t>
  </si>
  <si>
    <t>ATB anti-SRM**</t>
  </si>
  <si>
    <t>Ain</t>
  </si>
  <si>
    <t>Aisne</t>
  </si>
  <si>
    <t>Allier</t>
  </si>
  <si>
    <t>Alpes de 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</si>
  <si>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</si>
  <si>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</si>
  <si>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</si>
  <si>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</si>
  <si>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</si>
  <si>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</si>
  <si>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</si>
  <si>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</si>
  <si>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 du Rhône</t>
  </si>
  <si>
    <t>Calvados</t>
  </si>
  <si>
    <t>Cantal</t>
  </si>
  <si>
    <t>Charente</t>
  </si>
  <si>
    <t>Charente Maritime</t>
  </si>
  <si>
    <t>Cher</t>
  </si>
  <si>
    <t>Corrèze</t>
  </si>
  <si>
    <t>Côte 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</si>
  <si>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</si>
  <si>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</si>
  <si>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</si>
  <si>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</si>
  <si>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</si>
  <si>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</si>
  <si>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</si>
  <si>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</si>
  <si>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</si>
  <si>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</si>
  <si>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</si>
  <si>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</si>
  <si>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</si>
  <si>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</si>
  <si>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</si>
  <si>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</si>
  <si>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</si>
  <si>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</si>
  <si>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</si>
  <si>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</si>
  <si>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</si>
  <si>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</si>
  <si>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</si>
  <si>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</si>
  <si>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</si>
  <si>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</si>
  <si>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</si>
  <si>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</si>
  <si>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</si>
  <si>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</si>
  <si>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</si>
  <si>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</si>
  <si>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</si>
  <si>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</si>
  <si>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</si>
  <si>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</si>
  <si>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</si>
  <si>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</si>
  <si>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</si>
  <si>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</si>
  <si>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</si>
  <si>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</si>
  <si>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</si>
  <si>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</si>
  <si>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</si>
  <si>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</si>
  <si>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</si>
  <si>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</si>
  <si>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</si>
  <si>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</si>
  <si>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</si>
  <si>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</si>
  <si>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</si>
  <si>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</si>
  <si>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</si>
  <si>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</si>
  <si>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</si>
  <si>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</si>
  <si>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</si>
  <si>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</si>
  <si>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</si>
  <si>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</si>
  <si>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</si>
  <si>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</si>
  <si>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</si>
  <si>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</si>
  <si>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</si>
  <si>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</si>
  <si>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</si>
  <si>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</si>
  <si>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</si>
  <si>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Seine-St-Denis</t>
  </si>
  <si>
    <t>Val-de-Marne</t>
  </si>
  <si>
    <t>Val-d'Oise</t>
  </si>
  <si>
    <t>2A</t>
  </si>
  <si>
    <t>Corse du Sud</t>
  </si>
  <si>
    <t>2B</t>
  </si>
  <si>
    <t>Haute-Corse</t>
  </si>
  <si>
    <t>Guadeloupe</t>
  </si>
  <si>
    <t>Martinique</t>
  </si>
  <si>
    <t>Guyane</t>
  </si>
  <si>
    <t>Réunion</t>
  </si>
  <si>
    <t>Mayotte</t>
  </si>
  <si>
    <t>Département</t>
  </si>
  <si>
    <t>Nombre de places</t>
  </si>
  <si>
    <t>Chirurgie ambulatoire</t>
  </si>
  <si>
    <r>
      <t xml:space="preserve">Code anonymat </t>
    </r>
    <r>
      <rPr>
        <i/>
        <sz val="10"/>
        <rFont val="Arial"/>
        <family val="2"/>
      </rPr>
      <t>attribué par le CCLIN</t>
    </r>
  </si>
  <si>
    <r>
      <t>Médecine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(y compris USI)</t>
    </r>
  </si>
  <si>
    <r>
      <t xml:space="preserve">    </t>
    </r>
    <r>
      <rPr>
        <sz val="10"/>
        <rFont val="Arial"/>
        <family val="2"/>
      </rPr>
      <t xml:space="preserve"> dont</t>
    </r>
    <r>
      <rPr>
        <b/>
        <sz val="10"/>
        <rFont val="Arial"/>
        <family val="2"/>
      </rPr>
      <t xml:space="preserve"> Hématologie</t>
    </r>
  </si>
  <si>
    <r>
      <t xml:space="preserve">    </t>
    </r>
    <r>
      <rPr>
        <sz val="10"/>
        <rFont val="Arial"/>
        <family val="2"/>
      </rPr>
      <t xml:space="preserve"> dont</t>
    </r>
    <r>
      <rPr>
        <b/>
        <sz val="10"/>
        <rFont val="Arial"/>
        <family val="2"/>
      </rPr>
      <t xml:space="preserve"> Maladies infectieuses</t>
    </r>
  </si>
  <si>
    <r>
      <t>Chirurgie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(y compris USI)</t>
    </r>
  </si>
  <si>
    <r>
      <t>Pédiatrie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(y compris USI / réanimation, néonatologie, chirurgie)</t>
    </r>
  </si>
  <si>
    <r>
      <t xml:space="preserve">Total secteurs MCO 
</t>
    </r>
    <r>
      <rPr>
        <i/>
        <sz val="10"/>
        <rFont val="Arial"/>
        <family val="2"/>
      </rPr>
      <t>(hors psychiatrie)</t>
    </r>
  </si>
  <si>
    <r>
      <t>Total établissement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(hors hospitalisation de jour)</t>
    </r>
  </si>
  <si>
    <t xml:space="preserve">Exception : établissements pratiquant de la chirurgie ambulatoire, volontaires pour participer au volet optionnel sur cette activité </t>
  </si>
  <si>
    <r>
      <t>Ä</t>
    </r>
    <r>
      <rPr>
        <sz val="10"/>
        <rFont val="Arial"/>
      </rPr>
      <t xml:space="preserve"> Votre établissement pratique-t-il une activité de chirurgie ambulatoire ?</t>
    </r>
  </si>
  <si>
    <t>Consommation en Chirurgie Ambulatoire</t>
  </si>
  <si>
    <r>
      <t>Ä</t>
    </r>
    <r>
      <rPr>
        <sz val="10"/>
        <rFont val="Arial"/>
      </rPr>
      <t xml:space="preserve"> Si oui, l’organisation de la dispensation permet-elle de séparer les quantités antibiotiques dispensés/utilisés en chirurgie ambulatoire de celles utilisées en chirurgie conventionnelle ? </t>
    </r>
  </si>
  <si>
    <t>Nombre de séjours</t>
  </si>
  <si>
    <t xml:space="preserve">Journées de séjours : </t>
  </si>
  <si>
    <t>Nombre de places installées :</t>
  </si>
  <si>
    <t>Nb de DDJ/1000 séjours</t>
  </si>
  <si>
    <t xml:space="preserve">Volet optionnel de recueil des antibiotiques dispensés en chirurgie ambulatoire </t>
  </si>
  <si>
    <t>Si présence de chirurgie ambulatoire, merci de renseigner les données d'activité ci-dessous :</t>
  </si>
  <si>
    <t>J01DD52</t>
  </si>
  <si>
    <t>Ceftazidime avibactam</t>
  </si>
  <si>
    <t>flacon 2g / 500 mg</t>
  </si>
  <si>
    <t>J01DI54</t>
  </si>
  <si>
    <t>Ceftolozane / tazobactam</t>
  </si>
  <si>
    <t>flacon 1g / 500 mg</t>
  </si>
  <si>
    <r>
      <t xml:space="preserve">Total C3G Inj. Actives sur </t>
    </r>
    <r>
      <rPr>
        <i/>
        <sz val="10"/>
        <rFont val="Arial"/>
        <family val="2"/>
      </rPr>
      <t xml:space="preserve">Pseudomonas aeruginosa </t>
    </r>
    <r>
      <rPr>
        <sz val="9"/>
        <rFont val="Arial"/>
        <family val="2"/>
      </rPr>
      <t>(dont J01DD52 et J01DI54)</t>
    </r>
  </si>
  <si>
    <r>
      <t xml:space="preserve">Total C3G </t>
    </r>
    <r>
      <rPr>
        <sz val="9"/>
        <rFont val="Arial"/>
        <family val="2"/>
      </rPr>
      <t>(dont J01DC07, J01DE et J01DI54)</t>
    </r>
  </si>
  <si>
    <t>Consommation en Antibiotiques - Année 2016</t>
  </si>
  <si>
    <t>J01XX11</t>
  </si>
  <si>
    <t>Tédizolide</t>
  </si>
  <si>
    <t>Tédizolide O</t>
  </si>
  <si>
    <t>Tédizolide I</t>
  </si>
  <si>
    <t>Total Tédizolide</t>
  </si>
  <si>
    <t>*antibiotiques à visée antistaphylocoques résistants à la méticilline : glycopeptides, linézolide, daptomycine, tédizolide.</t>
  </si>
  <si>
    <t>**antibiotiques à visée antistaphylocoques résistants à la méticilline : glycopeptides, linézolide, daptomycine, tédizolide.</t>
  </si>
  <si>
    <t>DDJ pour 1 000 journées d'hospitalisation</t>
  </si>
  <si>
    <r>
      <t xml:space="preserve">Graphique 13: Consommation de céfotaxime, ceftriaxone et C3G actives sur </t>
    </r>
    <r>
      <rPr>
        <b/>
        <i/>
        <u/>
        <sz val="10"/>
        <rFont val="Arial"/>
        <family val="2"/>
      </rPr>
      <t>Pseudomonas aeruginosa</t>
    </r>
    <r>
      <rPr>
        <b/>
        <u/>
        <sz val="10"/>
        <rFont val="Arial"/>
        <family val="2"/>
      </rPr>
      <t xml:space="preserve"> par secteurs d'activité en nombre de </t>
    </r>
  </si>
  <si>
    <t>J01DD+DE+DC07+DI54</t>
  </si>
  <si>
    <t>J01XA+XX08+09+11</t>
  </si>
  <si>
    <t>*antibiotiques à visée antistaphylocoques résistants à la méticilline : glycopeptides, linézolide, daptomycine, tédizoline.</t>
  </si>
  <si>
    <t>Saisir les consommations des années 2010 à 2015 dans les cellules vertes</t>
  </si>
  <si>
    <r>
      <t>La feuille "</t>
    </r>
    <r>
      <rPr>
        <b/>
        <sz val="11"/>
        <rFont val="Arial"/>
        <family val="2"/>
      </rPr>
      <t>Evolution</t>
    </r>
    <r>
      <rPr>
        <sz val="11"/>
        <rFont val="Arial"/>
        <family val="2"/>
      </rPr>
      <t>" vous permet de suivre l'évolution de vos consommations d'antibiotiques ciblés et critiques depuis 2010.</t>
    </r>
  </si>
  <si>
    <t>Vous devez saisir sur cette feuille vos consommations de 2010, 2011, 2012, 2013, 2014 et 2015 dans les cellules vertes.</t>
  </si>
  <si>
    <t>J01DD+DE+
DC07+DI54</t>
  </si>
  <si>
    <t>C3G actives sur P. aeruginosa</t>
  </si>
  <si>
    <t>XA+XX08+09+11</t>
  </si>
  <si>
    <t>DD02+DD52+
DE01+DI54</t>
  </si>
  <si>
    <r>
      <t>Total C3G Injectables</t>
    </r>
    <r>
      <rPr>
        <sz val="9"/>
        <rFont val="Arial"/>
        <family val="2"/>
      </rPr>
      <t xml:space="preserve"> (dont J01DD52 et J01DI54)</t>
    </r>
  </si>
  <si>
    <r>
      <t xml:space="preserve">C3G Inj. actives sur </t>
    </r>
    <r>
      <rPr>
        <i/>
        <sz val="10"/>
        <rFont val="Arial"/>
        <family val="2"/>
      </rPr>
      <t>Pseudomonas aeruginosa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(dont J01DD52 et J01DI54)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</si>
</sst>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\ _F_-;\-* #,##0.00\ _F_-;_-* &quot;-&quot;??\ _F_-;_-@_-"/>
    <numFmt numFmtId="177" formatCode="0.0"/>
  </numFmts>
  <fonts count="5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20"/>
      <color indexed="57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sz val="9"/>
      <name val="Arial"/>
      <family val="2"/>
    </font>
    <font>
      <i/>
      <sz val="9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55"/>
      <name val="Arial"/>
      <family val="2"/>
    </font>
    <font>
      <i/>
      <sz val="10"/>
      <color indexed="55"/>
      <name val="Arial"/>
      <family val="2"/>
    </font>
    <font>
      <b/>
      <sz val="10"/>
      <color indexed="55"/>
      <name val="Arial"/>
      <family val="2"/>
    </font>
    <font>
      <i/>
      <sz val="8"/>
      <color indexed="55"/>
      <name val="Arial"/>
      <family val="2"/>
    </font>
    <font>
      <sz val="18"/>
      <color indexed="57"/>
      <name val="Arial"/>
      <family val="2"/>
    </font>
    <font>
      <b/>
      <sz val="9"/>
      <name val="Arial"/>
      <family val="2"/>
    </font>
    <font>
      <sz val="18"/>
      <color indexed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color indexed="12"/>
      <name val="Arial"/>
      <family val="2"/>
    </font>
    <font>
      <b/>
      <sz val="11"/>
      <name val="Arial"/>
      <family val="2"/>
    </font>
    <font>
      <b/>
      <i/>
      <sz val="11"/>
      <color indexed="12"/>
      <name val="Arial"/>
      <family val="2"/>
    </font>
    <font>
      <b/>
      <u/>
      <sz val="10"/>
      <name val="Arial"/>
      <family val="2"/>
    </font>
    <font>
      <i/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10"/>
      <color indexed="55"/>
      <name val="Arial"/>
      <family val="2"/>
    </font>
    <font>
      <b/>
      <sz val="10"/>
      <color indexed="22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9"/>
      <name val="Arial"/>
      <family val="2"/>
    </font>
    <font>
      <b/>
      <i/>
      <sz val="12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10"/>
      <name val="Arial"/>
      <family val="2"/>
    </font>
    <font>
      <u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1"/>
      <color indexed="60"/>
      <name val="Arial"/>
      <family val="2"/>
    </font>
    <font>
      <sz val="10"/>
      <name val="Book Antiqua"/>
      <family val="1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0"/>
      <color indexed="18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sz val="10"/>
      <color indexed="9"/>
      <name val="Arial"/>
      <family val="2"/>
    </font>
    <font>
      <sz val="11"/>
      <color indexed="17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7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Dashed">
        <color indexed="10"/>
      </top>
      <bottom style="mediumDashed">
        <color indexed="10"/>
      </bottom>
      <diagonal/>
    </border>
    <border>
      <left/>
      <right/>
      <top/>
      <bottom style="mediumDashed">
        <color indexed="10"/>
      </bottom>
      <diagonal/>
    </border>
    <border>
      <left/>
      <right/>
      <top style="mediumDashed">
        <color indexed="1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02">
    <xf numFmtId="0" fontId="0" fillId="0" borderId="0" xfId="0"/>
    <xf numFmtId="0" fontId="0" fillId="2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2" fontId="4" fillId="3" borderId="3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4" fillId="4" borderId="5" xfId="0" applyNumberFormat="1" applyFont="1" applyFill="1" applyBorder="1" applyAlignment="1">
      <alignment vertical="center"/>
    </xf>
    <xf numFmtId="2" fontId="4" fillId="0" borderId="6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3" borderId="3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2" fontId="4" fillId="4" borderId="0" xfId="0" applyNumberFormat="1" applyFont="1" applyFill="1" applyBorder="1" applyAlignment="1">
      <alignment horizontal="right" vertical="center"/>
    </xf>
    <xf numFmtId="2" fontId="4" fillId="4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 applyProtection="1">
      <alignment vertical="center"/>
    </xf>
    <xf numFmtId="2" fontId="1" fillId="0" borderId="6" xfId="0" applyNumberFormat="1" applyFont="1" applyFill="1" applyBorder="1" applyAlignment="1" applyProtection="1">
      <alignment vertical="center"/>
    </xf>
    <xf numFmtId="2" fontId="4" fillId="4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2" fontId="4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2" fontId="4" fillId="0" borderId="4" xfId="0" applyNumberFormat="1" applyFont="1" applyFill="1" applyBorder="1" applyAlignment="1" applyProtection="1">
      <alignment vertical="center"/>
    </xf>
    <xf numFmtId="2" fontId="0" fillId="0" borderId="0" xfId="0" applyNumberFormat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5" borderId="10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6" borderId="0" xfId="0" applyFill="1" applyAlignment="1">
      <alignment vertical="center"/>
    </xf>
    <xf numFmtId="0" fontId="2" fillId="6" borderId="0" xfId="0" applyFont="1" applyFill="1" applyAlignment="1">
      <alignment vertical="center"/>
    </xf>
    <xf numFmtId="0" fontId="0" fillId="0" borderId="0" xfId="0" applyBorder="1" applyProtection="1"/>
    <xf numFmtId="0" fontId="7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4" fillId="0" borderId="0" xfId="0" applyFont="1" applyFill="1" applyProtection="1">
      <protection hidden="1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Border="1" applyProtection="1"/>
    <xf numFmtId="0" fontId="0" fillId="0" borderId="1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right"/>
    </xf>
    <xf numFmtId="0" fontId="19" fillId="0" borderId="0" xfId="0" applyFont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2" fontId="1" fillId="4" borderId="0" xfId="0" applyNumberFormat="1" applyFont="1" applyFill="1" applyAlignment="1">
      <alignment vertical="center"/>
    </xf>
    <xf numFmtId="2" fontId="21" fillId="0" borderId="0" xfId="0" applyNumberFormat="1" applyFont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14" fillId="4" borderId="5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2" fontId="1" fillId="0" borderId="4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5" borderId="13" xfId="0" applyFont="1" applyFill="1" applyBorder="1" applyAlignment="1" applyProtection="1">
      <alignment vertical="center"/>
      <protection locked="0"/>
    </xf>
    <xf numFmtId="2" fontId="1" fillId="0" borderId="4" xfId="0" applyNumberFormat="1" applyFont="1" applyBorder="1" applyAlignment="1">
      <alignment vertical="center"/>
    </xf>
    <xf numFmtId="0" fontId="1" fillId="5" borderId="14" xfId="0" applyFont="1" applyFill="1" applyBorder="1" applyAlignment="1" applyProtection="1">
      <alignment vertical="center"/>
      <protection locked="0"/>
    </xf>
    <xf numFmtId="0" fontId="1" fillId="5" borderId="15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3" borderId="9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2" fontId="1" fillId="3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2" fontId="1" fillId="0" borderId="6" xfId="0" applyNumberFormat="1" applyFont="1" applyFill="1" applyBorder="1" applyAlignment="1">
      <alignment vertical="center"/>
    </xf>
    <xf numFmtId="0" fontId="1" fillId="0" borderId="17" xfId="0" applyFont="1" applyFill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9" xfId="0" applyFont="1" applyBorder="1" applyAlignment="1">
      <alignment vertical="center"/>
    </xf>
    <xf numFmtId="0" fontId="1" fillId="5" borderId="10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>
      <alignment vertical="center"/>
    </xf>
    <xf numFmtId="2" fontId="1" fillId="4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Fill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vertical="center"/>
    </xf>
    <xf numFmtId="2" fontId="1" fillId="3" borderId="3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vertical="center"/>
    </xf>
    <xf numFmtId="2" fontId="1" fillId="3" borderId="4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</xf>
    <xf numFmtId="2" fontId="1" fillId="0" borderId="6" xfId="0" applyNumberFormat="1" applyFont="1" applyBorder="1" applyAlignment="1" applyProtection="1">
      <alignment vertical="center"/>
    </xf>
    <xf numFmtId="2" fontId="1" fillId="3" borderId="4" xfId="0" applyNumberFormat="1" applyFont="1" applyFill="1" applyBorder="1" applyAlignment="1">
      <alignment horizontal="right" vertical="center"/>
    </xf>
    <xf numFmtId="2" fontId="1" fillId="0" borderId="6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1" fillId="4" borderId="0" xfId="0" applyFont="1" applyFill="1" applyBorder="1" applyAlignment="1" applyProtection="1">
      <alignment vertical="center"/>
    </xf>
    <xf numFmtId="2" fontId="1" fillId="0" borderId="0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/>
    </xf>
    <xf numFmtId="0" fontId="23" fillId="0" borderId="0" xfId="0" applyFont="1"/>
    <xf numFmtId="0" fontId="25" fillId="0" borderId="0" xfId="0" applyFont="1"/>
    <xf numFmtId="3" fontId="25" fillId="5" borderId="18" xfId="0" applyNumberFormat="1" applyFont="1" applyFill="1" applyBorder="1" applyAlignment="1" applyProtection="1">
      <alignment horizontal="center"/>
      <protection locked="0"/>
    </xf>
    <xf numFmtId="3" fontId="25" fillId="5" borderId="19" xfId="0" applyNumberFormat="1" applyFont="1" applyFill="1" applyBorder="1" applyAlignment="1" applyProtection="1">
      <alignment horizontal="center"/>
      <protection locked="0"/>
    </xf>
    <xf numFmtId="3" fontId="25" fillId="5" borderId="20" xfId="0" applyNumberFormat="1" applyFont="1" applyFill="1" applyBorder="1" applyAlignment="1" applyProtection="1">
      <alignment horizontal="center"/>
      <protection locked="0"/>
    </xf>
    <xf numFmtId="3" fontId="25" fillId="5" borderId="21" xfId="0" applyNumberFormat="1" applyFont="1" applyFill="1" applyBorder="1" applyAlignment="1" applyProtection="1">
      <alignment horizontal="center"/>
      <protection locked="0"/>
    </xf>
    <xf numFmtId="3" fontId="25" fillId="5" borderId="22" xfId="0" applyNumberFormat="1" applyFont="1" applyFill="1" applyBorder="1" applyAlignment="1" applyProtection="1">
      <alignment horizontal="center"/>
      <protection locked="0"/>
    </xf>
    <xf numFmtId="3" fontId="25" fillId="5" borderId="23" xfId="0" applyNumberFormat="1" applyFont="1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 vertical="center"/>
      <protection hidden="1"/>
    </xf>
    <xf numFmtId="0" fontId="25" fillId="5" borderId="24" xfId="0" applyFont="1" applyFill="1" applyBorder="1" applyAlignment="1" applyProtection="1">
      <protection locked="0"/>
    </xf>
    <xf numFmtId="0" fontId="0" fillId="0" borderId="0" xfId="0" applyNumberFormat="1" applyBorder="1" applyAlignment="1"/>
    <xf numFmtId="0" fontId="0" fillId="0" borderId="0" xfId="0" applyNumberFormat="1" applyFill="1" applyBorder="1" applyAlignment="1" applyProtection="1">
      <protection hidden="1"/>
    </xf>
    <xf numFmtId="0" fontId="0" fillId="0" borderId="0" xfId="0" applyBorder="1" applyAlignment="1" applyProtection="1"/>
    <xf numFmtId="2" fontId="1" fillId="3" borderId="0" xfId="0" applyNumberFormat="1" applyFont="1" applyFill="1" applyAlignment="1">
      <alignment vertical="center"/>
    </xf>
    <xf numFmtId="0" fontId="1" fillId="8" borderId="1" xfId="0" applyFont="1" applyFill="1" applyBorder="1" applyAlignment="1">
      <alignment vertical="center"/>
    </xf>
    <xf numFmtId="0" fontId="14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2" fontId="1" fillId="8" borderId="4" xfId="0" applyNumberFormat="1" applyFont="1" applyFill="1" applyBorder="1" applyAlignment="1">
      <alignment vertical="center"/>
    </xf>
    <xf numFmtId="2" fontId="1" fillId="8" borderId="0" xfId="0" applyNumberFormat="1" applyFont="1" applyFill="1" applyAlignment="1">
      <alignment vertical="center"/>
    </xf>
    <xf numFmtId="0" fontId="4" fillId="3" borderId="1" xfId="0" applyFont="1" applyFill="1" applyBorder="1" applyAlignment="1" applyProtection="1">
      <alignment vertical="center"/>
    </xf>
    <xf numFmtId="2" fontId="4" fillId="3" borderId="0" xfId="0" applyNumberFormat="1" applyFont="1" applyFill="1" applyAlignment="1">
      <alignment vertical="center"/>
    </xf>
    <xf numFmtId="0" fontId="4" fillId="8" borderId="1" xfId="0" applyFont="1" applyFill="1" applyBorder="1" applyAlignment="1">
      <alignment vertical="center"/>
    </xf>
    <xf numFmtId="0" fontId="14" fillId="8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vertical="center"/>
    </xf>
    <xf numFmtId="0" fontId="12" fillId="8" borderId="0" xfId="0" applyFont="1" applyFill="1" applyBorder="1" applyAlignment="1" applyProtection="1">
      <alignment vertical="center"/>
    </xf>
    <xf numFmtId="2" fontId="1" fillId="8" borderId="4" xfId="0" applyNumberFormat="1" applyFont="1" applyFill="1" applyBorder="1" applyAlignment="1" applyProtection="1">
      <alignment vertical="center"/>
    </xf>
    <xf numFmtId="2" fontId="1" fillId="8" borderId="0" xfId="0" applyNumberFormat="1" applyFont="1" applyFill="1" applyAlignment="1" applyProtection="1">
      <alignment vertical="center"/>
    </xf>
    <xf numFmtId="0" fontId="1" fillId="8" borderId="1" xfId="0" applyFont="1" applyFill="1" applyBorder="1" applyAlignment="1" applyProtection="1">
      <alignment vertical="center"/>
    </xf>
    <xf numFmtId="0" fontId="1" fillId="5" borderId="25" xfId="0" applyFont="1" applyFill="1" applyBorder="1" applyAlignment="1" applyProtection="1">
      <alignment vertical="center"/>
      <protection locked="0"/>
    </xf>
    <xf numFmtId="2" fontId="1" fillId="3" borderId="0" xfId="0" applyNumberFormat="1" applyFont="1" applyFill="1" applyAlignment="1" applyProtection="1">
      <alignment vertical="center"/>
    </xf>
    <xf numFmtId="2" fontId="4" fillId="8" borderId="0" xfId="0" applyNumberFormat="1" applyFont="1" applyFill="1" applyAlignment="1">
      <alignment vertical="center"/>
    </xf>
    <xf numFmtId="0" fontId="1" fillId="8" borderId="9" xfId="0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2" fontId="1" fillId="8" borderId="3" xfId="0" applyNumberFormat="1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1" fillId="4" borderId="5" xfId="0" applyFont="1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vertical="center"/>
    </xf>
    <xf numFmtId="2" fontId="1" fillId="4" borderId="5" xfId="0" applyNumberFormat="1" applyFont="1" applyFill="1" applyBorder="1" applyAlignment="1" applyProtection="1">
      <alignment vertical="center"/>
    </xf>
    <xf numFmtId="0" fontId="28" fillId="0" borderId="0" xfId="0" applyFont="1"/>
    <xf numFmtId="3" fontId="25" fillId="7" borderId="26" xfId="0" applyNumberFormat="1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 wrapText="1"/>
    </xf>
    <xf numFmtId="0" fontId="29" fillId="0" borderId="0" xfId="0" applyFont="1"/>
    <xf numFmtId="0" fontId="2" fillId="0" borderId="7" xfId="0" applyFont="1" applyBorder="1"/>
    <xf numFmtId="0" fontId="25" fillId="5" borderId="7" xfId="0" applyFont="1" applyFill="1" applyBorder="1" applyAlignment="1" applyProtection="1"/>
    <xf numFmtId="0" fontId="25" fillId="5" borderId="27" xfId="0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0" fontId="1" fillId="8" borderId="28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8" borderId="2" xfId="0" applyFont="1" applyFill="1" applyBorder="1" applyAlignment="1" applyProtection="1">
      <alignment vertical="center"/>
    </xf>
    <xf numFmtId="4" fontId="0" fillId="0" borderId="0" xfId="0" applyNumberFormat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5" fillId="5" borderId="2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vertical="center"/>
    </xf>
    <xf numFmtId="2" fontId="2" fillId="4" borderId="0" xfId="0" applyNumberFormat="1" applyFont="1" applyFill="1" applyBorder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31" fillId="9" borderId="0" xfId="0" applyFont="1" applyFill="1" applyBorder="1" applyAlignment="1">
      <alignment horizontal="right" vertical="center"/>
    </xf>
    <xf numFmtId="0" fontId="31" fillId="9" borderId="0" xfId="0" applyFont="1" applyFill="1" applyAlignment="1">
      <alignment horizontal="right"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3" fillId="4" borderId="0" xfId="0" applyFont="1" applyFill="1" applyBorder="1" applyAlignment="1">
      <alignment horizontal="left" vertical="center"/>
    </xf>
    <xf numFmtId="2" fontId="2" fillId="4" borderId="0" xfId="0" applyNumberFormat="1" applyFont="1" applyFill="1" applyBorder="1" applyAlignment="1">
      <alignment horizontal="right" vertical="center"/>
    </xf>
    <xf numFmtId="2" fontId="2" fillId="6" borderId="0" xfId="0" applyNumberFormat="1" applyFont="1" applyFill="1" applyAlignment="1">
      <alignment vertical="center"/>
    </xf>
    <xf numFmtId="0" fontId="31" fillId="10" borderId="0" xfId="0" applyFont="1" applyFill="1" applyAlignment="1">
      <alignment horizontal="right" vertical="center"/>
    </xf>
    <xf numFmtId="0" fontId="4" fillId="11" borderId="0" xfId="0" applyFont="1" applyFill="1" applyAlignment="1">
      <alignment vertical="center"/>
    </xf>
    <xf numFmtId="0" fontId="34" fillId="11" borderId="0" xfId="0" applyFont="1" applyFill="1" applyAlignment="1">
      <alignment horizontal="center" vertical="center"/>
    </xf>
    <xf numFmtId="0" fontId="35" fillId="11" borderId="0" xfId="0" applyFont="1" applyFill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30" xfId="0" applyFont="1" applyBorder="1" applyAlignment="1"/>
    <xf numFmtId="0" fontId="2" fillId="0" borderId="0" xfId="0" applyFont="1" applyBorder="1" applyAlignment="1"/>
    <xf numFmtId="0" fontId="2" fillId="0" borderId="2" xfId="0" applyFont="1" applyBorder="1"/>
    <xf numFmtId="0" fontId="2" fillId="0" borderId="31" xfId="0" applyFont="1" applyBorder="1"/>
    <xf numFmtId="0" fontId="2" fillId="0" borderId="26" xfId="0" applyFont="1" applyBorder="1"/>
    <xf numFmtId="0" fontId="2" fillId="0" borderId="26" xfId="0" applyFont="1" applyFill="1" applyBorder="1" applyAlignment="1"/>
    <xf numFmtId="0" fontId="0" fillId="0" borderId="2" xfId="0" applyBorder="1"/>
    <xf numFmtId="2" fontId="0" fillId="0" borderId="0" xfId="0" applyNumberFormat="1"/>
    <xf numFmtId="177" fontId="0" fillId="0" borderId="0" xfId="0" applyNumberFormat="1" applyAlignment="1">
      <alignment horizontal="center"/>
    </xf>
    <xf numFmtId="177" fontId="0" fillId="0" borderId="0" xfId="0" applyNumberFormat="1"/>
    <xf numFmtId="4" fontId="0" fillId="0" borderId="32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vertical="center"/>
    </xf>
    <xf numFmtId="0" fontId="1" fillId="7" borderId="13" xfId="0" applyFont="1" applyFill="1" applyBorder="1" applyAlignment="1" applyProtection="1">
      <alignment vertical="center"/>
    </xf>
    <xf numFmtId="0" fontId="1" fillId="7" borderId="14" xfId="0" applyFont="1" applyFill="1" applyBorder="1" applyAlignment="1" applyProtection="1">
      <alignment vertical="center"/>
    </xf>
    <xf numFmtId="0" fontId="1" fillId="7" borderId="15" xfId="0" applyFont="1" applyFill="1" applyBorder="1" applyAlignment="1" applyProtection="1">
      <alignment vertical="center"/>
    </xf>
    <xf numFmtId="0" fontId="1" fillId="7" borderId="10" xfId="0" applyFont="1" applyFill="1" applyBorder="1" applyAlignment="1" applyProtection="1">
      <alignment vertical="center"/>
    </xf>
    <xf numFmtId="0" fontId="1" fillId="7" borderId="25" xfId="0" applyFont="1" applyFill="1" applyBorder="1" applyAlignment="1" applyProtection="1">
      <alignment vertical="center"/>
    </xf>
    <xf numFmtId="0" fontId="4" fillId="7" borderId="10" xfId="0" applyFont="1" applyFill="1" applyBorder="1" applyAlignment="1" applyProtection="1">
      <alignment vertical="center"/>
    </xf>
    <xf numFmtId="0" fontId="2" fillId="7" borderId="12" xfId="0" applyFont="1" applyFill="1" applyBorder="1" applyAlignment="1" applyProtection="1">
      <alignment horizontal="center" vertical="center" wrapText="1"/>
    </xf>
    <xf numFmtId="3" fontId="25" fillId="5" borderId="20" xfId="0" applyNumberFormat="1" applyFont="1" applyFill="1" applyBorder="1" applyAlignment="1" applyProtection="1">
      <alignment horizontal="center" vertical="center"/>
      <protection locked="0"/>
    </xf>
    <xf numFmtId="3" fontId="25" fillId="5" borderId="21" xfId="0" applyNumberFormat="1" applyFont="1" applyFill="1" applyBorder="1" applyAlignment="1" applyProtection="1">
      <alignment horizontal="center" vertical="center"/>
      <protection locked="0"/>
    </xf>
    <xf numFmtId="3" fontId="25" fillId="5" borderId="26" xfId="0" applyNumberFormat="1" applyFont="1" applyFill="1" applyBorder="1" applyAlignment="1" applyProtection="1">
      <alignment horizontal="center" vertical="center"/>
      <protection locked="0"/>
    </xf>
    <xf numFmtId="3" fontId="25" fillId="5" borderId="7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38" fillId="0" borderId="0" xfId="0" applyFont="1"/>
    <xf numFmtId="0" fontId="41" fillId="0" borderId="0" xfId="0" applyFont="1"/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7" xfId="0" applyFont="1" applyFill="1" applyBorder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43" fillId="0" borderId="0" xfId="0" applyFont="1" applyBorder="1" applyAlignment="1">
      <alignment horizontal="center"/>
    </xf>
    <xf numFmtId="0" fontId="3" fillId="0" borderId="0" xfId="0" applyFont="1" applyAlignment="1"/>
    <xf numFmtId="0" fontId="2" fillId="8" borderId="2" xfId="0" applyFont="1" applyFill="1" applyBorder="1" applyAlignment="1">
      <alignment horizontal="center" vertical="center"/>
    </xf>
    <xf numFmtId="3" fontId="25" fillId="5" borderId="35" xfId="0" applyNumberFormat="1" applyFont="1" applyFill="1" applyBorder="1" applyAlignment="1" applyProtection="1">
      <alignment horizontal="center"/>
      <protection locked="0"/>
    </xf>
    <xf numFmtId="3" fontId="25" fillId="5" borderId="36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3" fontId="25" fillId="7" borderId="20" xfId="0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0" fillId="0" borderId="0" xfId="0" applyNumberFormat="1" applyAlignment="1">
      <alignment horizontal="right" indent="2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indent="2"/>
    </xf>
    <xf numFmtId="3" fontId="25" fillId="0" borderId="33" xfId="0" applyNumberFormat="1" applyFont="1" applyFill="1" applyBorder="1" applyAlignment="1" applyProtection="1">
      <alignment horizontal="center"/>
    </xf>
    <xf numFmtId="3" fontId="25" fillId="0" borderId="36" xfId="0" applyNumberFormat="1" applyFont="1" applyFill="1" applyBorder="1" applyAlignment="1" applyProtection="1">
      <alignment horizontal="center" vertical="center"/>
    </xf>
    <xf numFmtId="3" fontId="25" fillId="0" borderId="39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indent="2"/>
    </xf>
    <xf numFmtId="4" fontId="3" fillId="0" borderId="0" xfId="0" applyNumberFormat="1" applyFont="1" applyAlignment="1">
      <alignment horizontal="right" vertical="center" indent="2"/>
    </xf>
    <xf numFmtId="0" fontId="2" fillId="8" borderId="7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vertical="center"/>
    </xf>
    <xf numFmtId="4" fontId="4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0" fontId="5" fillId="0" borderId="9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2" fontId="1" fillId="3" borderId="4" xfId="0" applyNumberFormat="1" applyFont="1" applyFill="1" applyBorder="1" applyAlignment="1" applyProtection="1">
      <alignment vertical="center"/>
    </xf>
    <xf numFmtId="0" fontId="1" fillId="5" borderId="40" xfId="0" applyFont="1" applyFill="1" applyBorder="1" applyAlignment="1" applyProtection="1">
      <alignment vertical="center"/>
      <protection locked="0"/>
    </xf>
    <xf numFmtId="0" fontId="1" fillId="0" borderId="41" xfId="0" applyFont="1" applyFill="1" applyBorder="1" applyAlignment="1" applyProtection="1">
      <alignment vertical="center"/>
    </xf>
    <xf numFmtId="0" fontId="1" fillId="7" borderId="40" xfId="0" applyFont="1" applyFill="1" applyBorder="1" applyAlignment="1" applyProtection="1">
      <alignment vertical="center"/>
    </xf>
    <xf numFmtId="3" fontId="23" fillId="5" borderId="29" xfId="0" applyNumberFormat="1" applyFont="1" applyFill="1" applyBorder="1" applyAlignment="1" applyProtection="1">
      <alignment horizontal="center" vertical="center"/>
      <protection locked="0" hidden="1"/>
    </xf>
    <xf numFmtId="3" fontId="25" fillId="5" borderId="30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>
      <alignment horizontal="left" vertical="center"/>
    </xf>
    <xf numFmtId="0" fontId="3" fillId="0" borderId="0" xfId="0" applyFont="1"/>
    <xf numFmtId="0" fontId="0" fillId="0" borderId="42" xfId="0" applyBorder="1" applyAlignment="1">
      <alignment vertical="center"/>
    </xf>
    <xf numFmtId="4" fontId="0" fillId="0" borderId="42" xfId="0" applyNumberForma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0" fontId="4" fillId="0" borderId="42" xfId="0" applyFont="1" applyBorder="1"/>
    <xf numFmtId="4" fontId="4" fillId="0" borderId="42" xfId="0" applyNumberFormat="1" applyFont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" fontId="4" fillId="0" borderId="42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 indent="2"/>
    </xf>
    <xf numFmtId="4" fontId="3" fillId="0" borderId="42" xfId="0" applyNumberFormat="1" applyFont="1" applyBorder="1" applyAlignment="1">
      <alignment horizontal="center" vertical="center"/>
    </xf>
    <xf numFmtId="4" fontId="3" fillId="0" borderId="42" xfId="0" applyNumberFormat="1" applyFont="1" applyFill="1" applyBorder="1" applyAlignment="1">
      <alignment horizontal="center" vertical="center"/>
    </xf>
    <xf numFmtId="3" fontId="48" fillId="0" borderId="32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3" fontId="0" fillId="7" borderId="10" xfId="0" applyNumberFormat="1" applyFill="1" applyBorder="1" applyAlignment="1" applyProtection="1">
      <alignment horizontal="center"/>
    </xf>
    <xf numFmtId="2" fontId="1" fillId="11" borderId="0" xfId="0" applyNumberFormat="1" applyFont="1" applyFill="1" applyAlignment="1">
      <alignment vertical="center"/>
    </xf>
    <xf numFmtId="4" fontId="0" fillId="0" borderId="42" xfId="0" applyNumberFormat="1" applyBorder="1" applyAlignment="1">
      <alignment horizontal="center"/>
    </xf>
    <xf numFmtId="0" fontId="49" fillId="0" borderId="0" xfId="0" applyFont="1" applyAlignment="1">
      <alignment horizontal="left" vertical="center" indent="2"/>
    </xf>
    <xf numFmtId="0" fontId="50" fillId="0" borderId="0" xfId="0" applyFont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52" fillId="0" borderId="7" xfId="0" applyFont="1" applyFill="1" applyBorder="1" applyProtection="1">
      <protection locked="0"/>
    </xf>
    <xf numFmtId="0" fontId="1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2" fontId="4" fillId="4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171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horizontal="right" indent="2"/>
    </xf>
    <xf numFmtId="4" fontId="4" fillId="11" borderId="0" xfId="0" applyNumberFormat="1" applyFont="1" applyFill="1" applyAlignment="1">
      <alignment vertical="center"/>
    </xf>
    <xf numFmtId="4" fontId="2" fillId="6" borderId="0" xfId="0" applyNumberFormat="1" applyFont="1" applyFill="1" applyAlignment="1">
      <alignment vertical="center"/>
    </xf>
    <xf numFmtId="4" fontId="1" fillId="11" borderId="0" xfId="0" applyNumberFormat="1" applyFont="1" applyFill="1" applyAlignment="1">
      <alignment vertical="center"/>
    </xf>
    <xf numFmtId="0" fontId="50" fillId="0" borderId="42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51" fillId="0" borderId="42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left" vertical="center" indent="2"/>
      <protection locked="0"/>
    </xf>
    <xf numFmtId="0" fontId="3" fillId="0" borderId="42" xfId="0" applyFont="1" applyBorder="1" applyAlignment="1" applyProtection="1">
      <alignment horizontal="left" vertical="center" wrapText="1" indent="2"/>
      <protection locked="0"/>
    </xf>
    <xf numFmtId="0" fontId="10" fillId="0" borderId="42" xfId="0" applyFont="1" applyBorder="1" applyAlignment="1" applyProtection="1">
      <alignment vertical="center"/>
      <protection locked="0"/>
    </xf>
    <xf numFmtId="0" fontId="3" fillId="0" borderId="42" xfId="0" applyFont="1" applyFill="1" applyBorder="1" applyAlignment="1">
      <alignment vertical="center"/>
    </xf>
    <xf numFmtId="0" fontId="50" fillId="0" borderId="42" xfId="0" applyFont="1" applyFill="1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0" fontId="53" fillId="0" borderId="0" xfId="0" applyFont="1"/>
    <xf numFmtId="0" fontId="25" fillId="0" borderId="0" xfId="0" applyFont="1" applyFill="1" applyBorder="1" applyAlignment="1" applyProtection="1">
      <alignment horizontal="center"/>
    </xf>
    <xf numFmtId="0" fontId="54" fillId="0" borderId="0" xfId="0" applyFont="1" applyAlignment="1">
      <alignment horizontal="right"/>
    </xf>
    <xf numFmtId="0" fontId="2" fillId="0" borderId="43" xfId="0" applyFont="1" applyBorder="1"/>
    <xf numFmtId="0" fontId="2" fillId="0" borderId="7" xfId="0" applyFont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wrapText="1"/>
    </xf>
    <xf numFmtId="0" fontId="2" fillId="7" borderId="46" xfId="0" applyFont="1" applyFill="1" applyBorder="1" applyAlignment="1">
      <alignment wrapText="1"/>
    </xf>
    <xf numFmtId="0" fontId="2" fillId="0" borderId="47" xfId="0" applyFont="1" applyBorder="1"/>
    <xf numFmtId="0" fontId="2" fillId="0" borderId="7" xfId="0" applyFont="1" applyBorder="1" applyAlignment="1">
      <alignment wrapText="1"/>
    </xf>
    <xf numFmtId="0" fontId="4" fillId="0" borderId="7" xfId="0" applyFont="1" applyBorder="1"/>
    <xf numFmtId="0" fontId="56" fillId="0" borderId="0" xfId="0" applyFont="1"/>
    <xf numFmtId="0" fontId="58" fillId="0" borderId="0" xfId="0" applyFont="1"/>
    <xf numFmtId="0" fontId="4" fillId="5" borderId="29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left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0" borderId="42" xfId="0" applyFont="1" applyBorder="1" applyAlignment="1" applyProtection="1">
      <alignment vertical="center" wrapText="1"/>
      <protection locked="0"/>
    </xf>
    <xf numFmtId="0" fontId="11" fillId="0" borderId="42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3" fillId="0" borderId="50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3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center"/>
      <protection hidden="1"/>
    </xf>
    <xf numFmtId="0" fontId="58" fillId="0" borderId="0" xfId="0" applyFont="1" applyAlignment="1">
      <alignment horizontal="left" vertical="top" wrapText="1"/>
    </xf>
    <xf numFmtId="0" fontId="57" fillId="12" borderId="0" xfId="0" applyFont="1" applyFill="1" applyAlignment="1">
      <alignment horizontal="center" vertical="center" wrapText="1"/>
    </xf>
    <xf numFmtId="3" fontId="0" fillId="7" borderId="11" xfId="0" applyNumberFormat="1" applyFill="1" applyBorder="1" applyAlignment="1" applyProtection="1">
      <alignment horizontal="center"/>
    </xf>
    <xf numFmtId="3" fontId="0" fillId="7" borderId="51" xfId="0" applyNumberFormat="1" applyFill="1" applyBorder="1" applyAlignment="1" applyProtection="1">
      <alignment horizontal="center"/>
    </xf>
    <xf numFmtId="0" fontId="4" fillId="0" borderId="38" xfId="0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8" fillId="2" borderId="52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18" fillId="2" borderId="53" xfId="0" applyFont="1" applyFill="1" applyBorder="1" applyAlignment="1" applyProtection="1">
      <alignment horizontal="center" vertical="center" wrapText="1"/>
      <protection hidden="1"/>
    </xf>
    <xf numFmtId="0" fontId="18" fillId="2" borderId="38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2" borderId="37" xfId="0" applyFont="1" applyFill="1" applyBorder="1" applyAlignment="1" applyProtection="1">
      <alignment horizontal="center" vertical="center" wrapText="1"/>
      <protection hidden="1"/>
    </xf>
    <xf numFmtId="0" fontId="20" fillId="2" borderId="11" xfId="0" applyFont="1" applyFill="1" applyBorder="1" applyAlignment="1" applyProtection="1">
      <alignment horizontal="center" vertical="center"/>
      <protection hidden="1"/>
    </xf>
    <xf numFmtId="0" fontId="20" fillId="2" borderId="12" xfId="0" applyFont="1" applyFill="1" applyBorder="1" applyAlignment="1" applyProtection="1">
      <alignment horizontal="center" vertical="center"/>
      <protection hidden="1"/>
    </xf>
    <xf numFmtId="0" fontId="20" fillId="2" borderId="51" xfId="0" applyFont="1" applyFill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left" wrapText="1"/>
    </xf>
    <xf numFmtId="0" fontId="4" fillId="7" borderId="12" xfId="0" applyFont="1" applyFill="1" applyBorder="1" applyAlignment="1" applyProtection="1">
      <alignment horizontal="left" wrapText="1"/>
    </xf>
    <xf numFmtId="0" fontId="4" fillId="7" borderId="51" xfId="0" applyFont="1" applyFill="1" applyBorder="1" applyAlignment="1" applyProtection="1">
      <alignment horizontal="left" wrapText="1"/>
    </xf>
    <xf numFmtId="0" fontId="2" fillId="8" borderId="7" xfId="0" applyFont="1" applyFill="1" applyBorder="1" applyAlignment="1">
      <alignment horizontal="center"/>
    </xf>
    <xf numFmtId="0" fontId="42" fillId="3" borderId="11" xfId="0" applyFont="1" applyFill="1" applyBorder="1" applyAlignment="1">
      <alignment horizontal="center"/>
    </xf>
    <xf numFmtId="0" fontId="42" fillId="3" borderId="12" xfId="0" applyFont="1" applyFill="1" applyBorder="1" applyAlignment="1">
      <alignment horizontal="center"/>
    </xf>
    <xf numFmtId="0" fontId="42" fillId="3" borderId="5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3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41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2"/>
        </patternFill>
      </fill>
      <border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pour tout l'établissement </a:t>
            </a:r>
          </a:p>
        </c:rich>
      </c:tx>
      <c:layout>
        <c:manualLayout>
          <c:xMode val="edge"/>
          <c:yMode val="edge"/>
          <c:x val="0.26658176656489369"/>
          <c:y val="3.170732334928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87813887499686E-2"/>
          <c:y val="0.15609756097560976"/>
          <c:w val="0.8214290830209432"/>
          <c:h val="0.5439024390243902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Evolution!$B$7:$B$25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Evolution!$I$7:$I$25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DF75-4EE9-8ACC-A20E6CED956B}"/>
            </c:ext>
          </c:extLst>
        </c:ser>
        <c:ser>
          <c:idx val="5"/>
          <c:order val="1"/>
          <c:tx>
            <c:strRef>
              <c:f>Evolution!$H$6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Evolution!$B$7:$B$25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Evolution!$H$7:$H$25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DF75-4EE9-8ACC-A20E6CED956B}"/>
            </c:ext>
          </c:extLst>
        </c:ser>
        <c:ser>
          <c:idx val="4"/>
          <c:order val="2"/>
          <c:tx>
            <c:strRef>
              <c:f>Evolution!$G$6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Evolution!$B$7:$B$25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Evolution!$G$7:$G$25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DF75-4EE9-8ACC-A20E6CED956B}"/>
            </c:ext>
          </c:extLst>
        </c:ser>
        <c:ser>
          <c:idx val="3"/>
          <c:order val="3"/>
          <c:tx>
            <c:strRef>
              <c:f>Evolution!$F$6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Evolution!$B$7:$B$25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Evolution!$F$7:$F$25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DF75-4EE9-8ACC-A20E6CED956B}"/>
            </c:ext>
          </c:extLst>
        </c:ser>
        <c:ser>
          <c:idx val="0"/>
          <c:order val="4"/>
          <c:tx>
            <c:strRef>
              <c:f>Evolution!$E$6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Evolution!$B$7:$B$25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Evolution!$E$7:$E$25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DF75-4EE9-8ACC-A20E6CED956B}"/>
            </c:ext>
          </c:extLst>
        </c:ser>
        <c:ser>
          <c:idx val="1"/>
          <c:order val="5"/>
          <c:tx>
            <c:strRef>
              <c:f>Evolution!$D$6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Evolution!$B$7:$B$25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Evolution!$D$7:$D$25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DF75-4EE9-8ACC-A20E6CED956B}"/>
            </c:ext>
          </c:extLst>
        </c:ser>
        <c:ser>
          <c:idx val="2"/>
          <c:order val="6"/>
          <c:tx>
            <c:strRef>
              <c:f>Evolution!$C$6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Evolution!$B$7:$B$25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Evolution!$C$7:$C$25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75-4EE9-8ACC-A20E6CED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33512"/>
        <c:axId val="1"/>
      </c:barChart>
      <c:catAx>
        <c:axId val="47863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408163265306121E-2"/>
              <c:y val="0.304878029952138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8633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984747442283999"/>
          <c:y val="0.25609747310997888"/>
          <c:w val="0.99107196421875832"/>
          <c:h val="0.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Médecine</a:t>
            </a:r>
          </a:p>
        </c:rich>
      </c:tx>
      <c:layout>
        <c:manualLayout>
          <c:xMode val="edge"/>
          <c:yMode val="edge"/>
          <c:x val="0.31043297068782433"/>
          <c:y val="3.266337919881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4769967062718E-2"/>
          <c:y val="0.16080402010050251"/>
          <c:w val="0.82188397280033998"/>
          <c:h val="0.5301507537688442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Evolution!$I$32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Evolution!$B$33:$B$51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Evolution!$I$33:$I$51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55A5-4FCF-B6FC-14257C7A4711}"/>
            </c:ext>
          </c:extLst>
        </c:ser>
        <c:ser>
          <c:idx val="5"/>
          <c:order val="1"/>
          <c:tx>
            <c:strRef>
              <c:f>Evolution!$H$32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Evolution!$B$33:$B$51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Evolution!$H$33:$H$51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55A5-4FCF-B6FC-14257C7A4711}"/>
            </c:ext>
          </c:extLst>
        </c:ser>
        <c:ser>
          <c:idx val="4"/>
          <c:order val="2"/>
          <c:tx>
            <c:strRef>
              <c:f>Evolution!$G$32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Evolution!$B$33:$B$51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Evolution!$G$33:$G$51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55A5-4FCF-B6FC-14257C7A4711}"/>
            </c:ext>
          </c:extLst>
        </c:ser>
        <c:ser>
          <c:idx val="3"/>
          <c:order val="3"/>
          <c:tx>
            <c:strRef>
              <c:f>Evolution!$F$32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Evolution!$B$33:$B$51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Evolution!$F$33:$F$51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55A5-4FCF-B6FC-14257C7A4711}"/>
            </c:ext>
          </c:extLst>
        </c:ser>
        <c:ser>
          <c:idx val="0"/>
          <c:order val="4"/>
          <c:tx>
            <c:strRef>
              <c:f>Evolution!$E$32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Evolution!$B$33:$B$51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Evolution!$E$33:$E$51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55A5-4FCF-B6FC-14257C7A4711}"/>
            </c:ext>
          </c:extLst>
        </c:ser>
        <c:ser>
          <c:idx val="1"/>
          <c:order val="5"/>
          <c:tx>
            <c:strRef>
              <c:f>Evolution!$D$32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Evolution!$B$33:$B$51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Evolution!$D$33:$D$51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55A5-4FCF-B6FC-14257C7A4711}"/>
            </c:ext>
          </c:extLst>
        </c:ser>
        <c:ser>
          <c:idx val="2"/>
          <c:order val="6"/>
          <c:tx>
            <c:strRef>
              <c:f>Evolution!$C$32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Evolution!$B$33:$B$51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Evolution!$C$33:$C$51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A5-4FCF-B6FC-14257C7A4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34496"/>
        <c:axId val="1"/>
      </c:barChart>
      <c:catAx>
        <c:axId val="4786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356234096692113E-2"/>
              <c:y val="0.298994936239030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8634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002664743242969"/>
          <c:y val="0.2487436040191946"/>
          <c:w val="0.99109548329359587"/>
          <c:h val="0.603014926164532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Chirurgie</a:t>
            </a:r>
          </a:p>
        </c:rich>
      </c:tx>
      <c:layout>
        <c:manualLayout>
          <c:xMode val="edge"/>
          <c:yMode val="edge"/>
          <c:x val="0.31432232567887186"/>
          <c:y val="3.1401014193614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89723183176868E-2"/>
          <c:y val="0.15458973663415382"/>
          <c:w val="0.82256122089029438"/>
          <c:h val="0.54831047212426431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Evolution!$B$58:$B$76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Evolution!$I$58:$I$76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CD19-4E10-A0AD-341B31A3D9AD}"/>
            </c:ext>
          </c:extLst>
        </c:ser>
        <c:ser>
          <c:idx val="5"/>
          <c:order val="1"/>
          <c:tx>
            <c:strRef>
              <c:f>Evolution!$H$57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Evolution!$B$58:$B$76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Evolution!$H$58:$H$76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CD19-4E10-A0AD-341B31A3D9AD}"/>
            </c:ext>
          </c:extLst>
        </c:ser>
        <c:ser>
          <c:idx val="4"/>
          <c:order val="2"/>
          <c:tx>
            <c:strRef>
              <c:f>Evolution!$G$57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Evolution!$B$58:$B$76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Evolution!$G$58:$G$76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CD19-4E10-A0AD-341B31A3D9AD}"/>
            </c:ext>
          </c:extLst>
        </c:ser>
        <c:ser>
          <c:idx val="3"/>
          <c:order val="3"/>
          <c:tx>
            <c:strRef>
              <c:f>Evolution!$F$57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Evolution!$B$58:$B$76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Evolution!$F$58:$F$76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CD19-4E10-A0AD-341B31A3D9AD}"/>
            </c:ext>
          </c:extLst>
        </c:ser>
        <c:ser>
          <c:idx val="0"/>
          <c:order val="4"/>
          <c:tx>
            <c:strRef>
              <c:f>Evolution!$E$57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Evolution!$B$58:$B$76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Evolution!$E$58:$E$76</c:f>
              <c:numCache>
                <c:formatCode>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CD19-4E10-A0AD-341B31A3D9AD}"/>
            </c:ext>
          </c:extLst>
        </c:ser>
        <c:ser>
          <c:idx val="1"/>
          <c:order val="5"/>
          <c:tx>
            <c:strRef>
              <c:f>Evolution!$D$57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Evolution!$B$58:$B$76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Evolution!$D$58:$D$76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CD19-4E10-A0AD-341B31A3D9AD}"/>
            </c:ext>
          </c:extLst>
        </c:ser>
        <c:ser>
          <c:idx val="2"/>
          <c:order val="6"/>
          <c:tx>
            <c:strRef>
              <c:f>Evolution!$C$57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Evolution!$B$58:$B$76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Evolution!$C$58:$C$76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19-4E10-A0AD-341B31A3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28920"/>
        <c:axId val="1"/>
      </c:barChart>
      <c:catAx>
        <c:axId val="47862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278833967046894E-2"/>
              <c:y val="0.30676400886782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862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029270580721135"/>
          <c:y val="0.25845450143974724"/>
          <c:w val="0.991129340771567"/>
          <c:h val="0.599034987131462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Réanimation</a:t>
            </a:r>
          </a:p>
        </c:rich>
      </c:tx>
      <c:layout>
        <c:manualLayout>
          <c:xMode val="edge"/>
          <c:yMode val="edge"/>
          <c:x val="0.30025485363947824"/>
          <c:y val="3.170732334928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4769967062718E-2"/>
          <c:y val="0.15609756097560976"/>
          <c:w val="0.82188397280033998"/>
          <c:h val="0.5439024390243902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Evolution!$I$83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Evolution!$B$84:$B$102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Evolution!$I$84:$I$102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9130-45DD-A049-A5076FF2C6DB}"/>
            </c:ext>
          </c:extLst>
        </c:ser>
        <c:ser>
          <c:idx val="5"/>
          <c:order val="1"/>
          <c:tx>
            <c:strRef>
              <c:f>Evolution!$H$83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Evolution!$B$84:$B$102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Evolution!$H$84:$H$102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9130-45DD-A049-A5076FF2C6DB}"/>
            </c:ext>
          </c:extLst>
        </c:ser>
        <c:ser>
          <c:idx val="4"/>
          <c:order val="2"/>
          <c:tx>
            <c:strRef>
              <c:f>Evolution!$G$83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Evolution!$B$84:$B$102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Evolution!$G$84:$G$102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9130-45DD-A049-A5076FF2C6DB}"/>
            </c:ext>
          </c:extLst>
        </c:ser>
        <c:ser>
          <c:idx val="3"/>
          <c:order val="3"/>
          <c:tx>
            <c:strRef>
              <c:f>Evolution!$F$83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Evolution!$B$84:$B$102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Evolution!$F$84:$F$102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9130-45DD-A049-A5076FF2C6DB}"/>
            </c:ext>
          </c:extLst>
        </c:ser>
        <c:ser>
          <c:idx val="0"/>
          <c:order val="4"/>
          <c:tx>
            <c:strRef>
              <c:f>Evolution!$E$83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Evolution!$B$84:$B$102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Evolution!$E$84:$E$102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9130-45DD-A049-A5076FF2C6DB}"/>
            </c:ext>
          </c:extLst>
        </c:ser>
        <c:ser>
          <c:idx val="1"/>
          <c:order val="5"/>
          <c:tx>
            <c:strRef>
              <c:f>Evolution!$D$83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Evolution!$B$84:$B$102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Evolution!$D$84:$D$102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9130-45DD-A049-A5076FF2C6DB}"/>
            </c:ext>
          </c:extLst>
        </c:ser>
        <c:ser>
          <c:idx val="2"/>
          <c:order val="6"/>
          <c:tx>
            <c:strRef>
              <c:f>Evolution!$C$83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Evolution!$B$84:$B$102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Evolution!$C$84:$C$102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30-45DD-A049-A5076FF2C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76936"/>
        <c:axId val="1"/>
      </c:barChart>
      <c:catAx>
        <c:axId val="47887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356234096692113E-2"/>
              <c:y val="0.304878029952138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8876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002664743242969"/>
          <c:y val="0.25609747310997888"/>
          <c:w val="0.99109548329359587"/>
          <c:h val="0.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Gynécologie-Obstétrique</a:t>
            </a:r>
          </a:p>
        </c:rich>
      </c:tx>
      <c:layout>
        <c:manualLayout>
          <c:xMode val="edge"/>
          <c:yMode val="edge"/>
          <c:x val="0.25822798099604638"/>
          <c:y val="3.2257937832583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709439718552E-2"/>
          <c:y val="0.15880912541815947"/>
          <c:w val="0.82278531867170113"/>
          <c:h val="0.535980798286288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Evolution!$I$109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Evolution!$B$110:$B$128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Evolution!$I$110:$I$128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C611-46A9-8ADE-63D9D0F1E255}"/>
            </c:ext>
          </c:extLst>
        </c:ser>
        <c:ser>
          <c:idx val="5"/>
          <c:order val="1"/>
          <c:tx>
            <c:strRef>
              <c:f>Evolution!$H$109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Evolution!$B$110:$B$128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Evolution!$H$110:$H$128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C611-46A9-8ADE-63D9D0F1E255}"/>
            </c:ext>
          </c:extLst>
        </c:ser>
        <c:ser>
          <c:idx val="4"/>
          <c:order val="2"/>
          <c:tx>
            <c:strRef>
              <c:f>Evolution!$G$109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Evolution!$B$110:$B$128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Evolution!$G$110:$G$128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C611-46A9-8ADE-63D9D0F1E255}"/>
            </c:ext>
          </c:extLst>
        </c:ser>
        <c:ser>
          <c:idx val="3"/>
          <c:order val="3"/>
          <c:tx>
            <c:strRef>
              <c:f>Evolution!$F$109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Evolution!$B$110:$B$128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Evolution!$F$110:$F$128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C611-46A9-8ADE-63D9D0F1E255}"/>
            </c:ext>
          </c:extLst>
        </c:ser>
        <c:ser>
          <c:idx val="0"/>
          <c:order val="4"/>
          <c:tx>
            <c:strRef>
              <c:f>Evolution!$E$109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Evolution!$B$110:$B$128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Evolution!$E$110:$E$128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C611-46A9-8ADE-63D9D0F1E255}"/>
            </c:ext>
          </c:extLst>
        </c:ser>
        <c:ser>
          <c:idx val="1"/>
          <c:order val="5"/>
          <c:tx>
            <c:strRef>
              <c:f>Evolution!$D$109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Evolution!$B$110:$B$128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Evolution!$D$110:$D$128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C611-46A9-8ADE-63D9D0F1E255}"/>
            </c:ext>
          </c:extLst>
        </c:ser>
        <c:ser>
          <c:idx val="2"/>
          <c:order val="6"/>
          <c:tx>
            <c:strRef>
              <c:f>Evolution!$C$109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Evolution!$B$110:$B$128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Evolution!$C$110:$C$128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11-46A9-8ADE-63D9D0F1E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76280"/>
        <c:axId val="1"/>
      </c:barChart>
      <c:catAx>
        <c:axId val="47887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253164556962026E-2"/>
              <c:y val="0.30272978969898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8876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038027841456528"/>
          <c:y val="0.25310189094193652"/>
          <c:w val="0.99113977208545134"/>
          <c:h val="0.602978380819604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Pédiatrie</a:t>
            </a:r>
          </a:p>
        </c:rich>
      </c:tx>
      <c:layout>
        <c:manualLayout>
          <c:xMode val="edge"/>
          <c:yMode val="edge"/>
          <c:x val="0.31297749994991081"/>
          <c:y val="3.170732334928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4769967062718E-2"/>
          <c:y val="0.15609756097560976"/>
          <c:w val="0.82188397280033998"/>
          <c:h val="0.5439024390243902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Evolution!$I$135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Evolution!$B$136:$B$154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Evolution!$I$136:$I$154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1721-4A5F-9ECD-D27BEDD377FB}"/>
            </c:ext>
          </c:extLst>
        </c:ser>
        <c:ser>
          <c:idx val="5"/>
          <c:order val="1"/>
          <c:tx>
            <c:strRef>
              <c:f>Evolution!$H$135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Evolution!$B$136:$B$154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Evolution!$H$136:$H$154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1721-4A5F-9ECD-D27BEDD377FB}"/>
            </c:ext>
          </c:extLst>
        </c:ser>
        <c:ser>
          <c:idx val="4"/>
          <c:order val="2"/>
          <c:tx>
            <c:strRef>
              <c:f>Evolution!$G$135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Evolution!$B$136:$B$154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Evolution!$G$136:$G$154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1721-4A5F-9ECD-D27BEDD377FB}"/>
            </c:ext>
          </c:extLst>
        </c:ser>
        <c:ser>
          <c:idx val="3"/>
          <c:order val="3"/>
          <c:tx>
            <c:strRef>
              <c:f>Evolution!$F$135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Evolution!$B$136:$B$154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Evolution!$F$136:$F$154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1721-4A5F-9ECD-D27BEDD377FB}"/>
            </c:ext>
          </c:extLst>
        </c:ser>
        <c:ser>
          <c:idx val="0"/>
          <c:order val="4"/>
          <c:tx>
            <c:strRef>
              <c:f>Evolution!$E$135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Evolution!$B$136:$B$154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Evolution!$E$136:$E$154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1721-4A5F-9ECD-D27BEDD377FB}"/>
            </c:ext>
          </c:extLst>
        </c:ser>
        <c:ser>
          <c:idx val="1"/>
          <c:order val="5"/>
          <c:tx>
            <c:strRef>
              <c:f>Evolution!$D$135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Evolution!$B$136:$B$154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Evolution!$D$136:$D$154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1721-4A5F-9ECD-D27BEDD377FB}"/>
            </c:ext>
          </c:extLst>
        </c:ser>
        <c:ser>
          <c:idx val="2"/>
          <c:order val="6"/>
          <c:tx>
            <c:strRef>
              <c:f>Evolution!$C$135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Evolution!$B$136:$B$154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Evolution!$C$136:$C$154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21-4A5F-9ECD-D27BEDD37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75296"/>
        <c:axId val="1"/>
      </c:barChart>
      <c:catAx>
        <c:axId val="4788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356234096692113E-2"/>
              <c:y val="0.304878029952138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887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002664743242969"/>
          <c:y val="0.25609747310997888"/>
          <c:w val="0.99109548329359587"/>
          <c:h val="0.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SSR</a:t>
            </a:r>
          </a:p>
        </c:rich>
      </c:tx>
      <c:layout>
        <c:manualLayout>
          <c:xMode val="edge"/>
          <c:yMode val="edge"/>
          <c:x val="0.32948758328285888"/>
          <c:y val="3.163005602294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71913651734835E-2"/>
          <c:y val="0.1557181315534984"/>
          <c:w val="0.82051384779878778"/>
          <c:h val="0.54501346043724441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Evolution!$I$161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Evolution!$B$162:$B$180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Evolution!$I$162:$I$180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6A4C-4E31-BC3A-41B664A7142C}"/>
            </c:ext>
          </c:extLst>
        </c:ser>
        <c:ser>
          <c:idx val="5"/>
          <c:order val="1"/>
          <c:tx>
            <c:strRef>
              <c:f>Evolution!$H$161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Evolution!$B$162:$B$180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Evolution!$H$162:$H$180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6A4C-4E31-BC3A-41B664A7142C}"/>
            </c:ext>
          </c:extLst>
        </c:ser>
        <c:ser>
          <c:idx val="4"/>
          <c:order val="2"/>
          <c:tx>
            <c:strRef>
              <c:f>Evolution!$G$161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Evolution!$B$162:$B$180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Evolution!$G$162:$G$180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6A4C-4E31-BC3A-41B664A7142C}"/>
            </c:ext>
          </c:extLst>
        </c:ser>
        <c:ser>
          <c:idx val="3"/>
          <c:order val="3"/>
          <c:tx>
            <c:strRef>
              <c:f>Evolution!$F$161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Evolution!$B$162:$B$180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Evolution!$F$162:$F$180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6A4C-4E31-BC3A-41B664A7142C}"/>
            </c:ext>
          </c:extLst>
        </c:ser>
        <c:ser>
          <c:idx val="0"/>
          <c:order val="4"/>
          <c:tx>
            <c:strRef>
              <c:f>Evolution!$E$161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Evolution!$B$162:$B$180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Evolution!$E$162:$E$180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6A4C-4E31-BC3A-41B664A7142C}"/>
            </c:ext>
          </c:extLst>
        </c:ser>
        <c:ser>
          <c:idx val="1"/>
          <c:order val="5"/>
          <c:tx>
            <c:strRef>
              <c:f>Evolution!$D$161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Evolution!$B$162:$B$180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Evolution!$D$162:$D$180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6A4C-4E31-BC3A-41B664A7142C}"/>
            </c:ext>
          </c:extLst>
        </c:ser>
        <c:ser>
          <c:idx val="2"/>
          <c:order val="6"/>
          <c:tx>
            <c:strRef>
              <c:f>Evolution!$C$161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Evolution!$B$162:$B$180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Evolution!$C$162:$C$180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4C-4E31-BC3A-41B664A7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02680"/>
        <c:axId val="1"/>
      </c:barChart>
      <c:catAx>
        <c:axId val="47920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512820512820513E-2"/>
              <c:y val="0.30657015061381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9202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948839087421764"/>
          <c:y val="0.25790809156190436"/>
          <c:w val="0.99102698701123892"/>
          <c:h val="0.600974658118835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SLD</a:t>
            </a:r>
          </a:p>
        </c:rich>
      </c:tx>
      <c:layout>
        <c:manualLayout>
          <c:xMode val="edge"/>
          <c:yMode val="edge"/>
          <c:x val="0.33035741068080776"/>
          <c:y val="3.233832020997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87813887499686E-2"/>
          <c:y val="0.15920436684829478"/>
          <c:w val="0.8214290830209432"/>
          <c:h val="0.5348271698809902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Evolution!$I$187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Evolution!$B$188:$B$206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Evolution!$I$188:$I$206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24FE-4F22-BEB9-DD88DEABC36A}"/>
            </c:ext>
          </c:extLst>
        </c:ser>
        <c:ser>
          <c:idx val="5"/>
          <c:order val="1"/>
          <c:tx>
            <c:strRef>
              <c:f>Evolution!$H$187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Evolution!$B$188:$B$206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Evolution!$H$188:$H$206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24FE-4F22-BEB9-DD88DEABC36A}"/>
            </c:ext>
          </c:extLst>
        </c:ser>
        <c:ser>
          <c:idx val="4"/>
          <c:order val="2"/>
          <c:tx>
            <c:strRef>
              <c:f>Evolution!$G$187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Evolution!$B$188:$B$206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Evolution!$G$188:$G$206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24FE-4F22-BEB9-DD88DEABC36A}"/>
            </c:ext>
          </c:extLst>
        </c:ser>
        <c:ser>
          <c:idx val="3"/>
          <c:order val="3"/>
          <c:tx>
            <c:strRef>
              <c:f>Evolution!$F$187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Evolution!$B$188:$B$206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Evolution!$F$188:$F$206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24FE-4F22-BEB9-DD88DEABC36A}"/>
            </c:ext>
          </c:extLst>
        </c:ser>
        <c:ser>
          <c:idx val="0"/>
          <c:order val="4"/>
          <c:tx>
            <c:strRef>
              <c:f>Evolution!$E$187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Evolution!$B$188:$B$206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Evolution!$E$188:$E$206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24FE-4F22-BEB9-DD88DEABC36A}"/>
            </c:ext>
          </c:extLst>
        </c:ser>
        <c:ser>
          <c:idx val="1"/>
          <c:order val="5"/>
          <c:tx>
            <c:strRef>
              <c:f>Evolution!$D$187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Evolution!$B$188:$B$206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Evolution!$D$188:$D$206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24FE-4F22-BEB9-DD88DEABC36A}"/>
            </c:ext>
          </c:extLst>
        </c:ser>
        <c:ser>
          <c:idx val="2"/>
          <c:order val="6"/>
          <c:tx>
            <c:strRef>
              <c:f>Evolution!$C$187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Evolution!$B$188:$B$206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Evolution!$C$188:$C$206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FE-4F22-BEB9-DD88DEAB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01040"/>
        <c:axId val="1"/>
      </c:barChart>
      <c:catAx>
        <c:axId val="4792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408163265306121E-2"/>
              <c:y val="0.30099580052493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9201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984747442283999"/>
          <c:y val="0.25124435695538061"/>
          <c:w val="0.99107196421875832"/>
          <c:h val="0.601991338582677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Psychiatrie</a:t>
            </a:r>
          </a:p>
        </c:rich>
      </c:tx>
      <c:layout>
        <c:manualLayout>
          <c:xMode val="edge"/>
          <c:yMode val="edge"/>
          <c:x val="0.30534391216365125"/>
          <c:y val="3.241884238154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4769967062718E-2"/>
          <c:y val="0.15960099750623441"/>
          <c:w val="0.82188397280033998"/>
          <c:h val="0.5336658354114712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Evolution!$I$213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Evolution!$B$214:$B$232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Evolution!$I$214:$I$232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6766-45AE-995B-C0EFEA2C548E}"/>
            </c:ext>
          </c:extLst>
        </c:ser>
        <c:ser>
          <c:idx val="5"/>
          <c:order val="1"/>
          <c:tx>
            <c:strRef>
              <c:f>Evolution!$H$213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Evolution!$B$214:$B$232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Evolution!$H$214:$H$232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6766-45AE-995B-C0EFEA2C548E}"/>
            </c:ext>
          </c:extLst>
        </c:ser>
        <c:ser>
          <c:idx val="4"/>
          <c:order val="2"/>
          <c:tx>
            <c:strRef>
              <c:f>Evolution!$G$213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Evolution!$B$214:$B$232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Evolution!$G$214:$G$232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6766-45AE-995B-C0EFEA2C548E}"/>
            </c:ext>
          </c:extLst>
        </c:ser>
        <c:ser>
          <c:idx val="3"/>
          <c:order val="3"/>
          <c:tx>
            <c:strRef>
              <c:f>Evolution!$F$213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Evolution!$B$214:$B$232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Evolution!$F$214:$F$232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6766-45AE-995B-C0EFEA2C548E}"/>
            </c:ext>
          </c:extLst>
        </c:ser>
        <c:ser>
          <c:idx val="0"/>
          <c:order val="4"/>
          <c:tx>
            <c:strRef>
              <c:f>Evolution!$E$213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Evolution!$B$214:$B$232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Evolution!$E$214:$E$232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6766-45AE-995B-C0EFEA2C548E}"/>
            </c:ext>
          </c:extLst>
        </c:ser>
        <c:ser>
          <c:idx val="1"/>
          <c:order val="5"/>
          <c:tx>
            <c:strRef>
              <c:f>Evolution!$D$213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Evolution!$B$214:$B$232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Evolution!$D$214:$D$232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6766-45AE-995B-C0EFEA2C548E}"/>
            </c:ext>
          </c:extLst>
        </c:ser>
        <c:ser>
          <c:idx val="2"/>
          <c:order val="6"/>
          <c:tx>
            <c:strRef>
              <c:f>Evolution!$C$213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Evolution!$B$214:$B$232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Evolution!$C$214:$C$232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66-45AE-995B-C0EFEA2C5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74560"/>
        <c:axId val="1"/>
      </c:barChart>
      <c:catAx>
        <c:axId val="4794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356234096692113E-2"/>
              <c:y val="0.301745702839776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9474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002664743242969"/>
          <c:y val="0.25187035831047433"/>
          <c:w val="0.99109548329359587"/>
          <c:h val="0.603491405679553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 Hématologie</a:t>
            </a:r>
          </a:p>
        </c:rich>
      </c:tx>
      <c:layout>
        <c:manualLayout>
          <c:xMode val="edge"/>
          <c:yMode val="edge"/>
          <c:x val="0.30000013289478056"/>
          <c:y val="3.266337919881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709439718552E-2"/>
          <c:y val="0.16080402010050251"/>
          <c:w val="0.82278531867170113"/>
          <c:h val="0.5301507537688442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Evolution!$I$239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Evolution!$B$240:$B$258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Evolution!$I$240:$I$258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CFE1-4463-91BE-A911973F0534}"/>
            </c:ext>
          </c:extLst>
        </c:ser>
        <c:ser>
          <c:idx val="5"/>
          <c:order val="1"/>
          <c:tx>
            <c:strRef>
              <c:f>Evolution!$H$239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Evolution!$B$240:$B$258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Evolution!$H$240:$H$258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CFE1-4463-91BE-A911973F0534}"/>
            </c:ext>
          </c:extLst>
        </c:ser>
        <c:ser>
          <c:idx val="4"/>
          <c:order val="2"/>
          <c:tx>
            <c:strRef>
              <c:f>Evolution!$G$239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Evolution!$B$240:$B$258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Evolution!$G$240:$G$258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CFE1-4463-91BE-A911973F0534}"/>
            </c:ext>
          </c:extLst>
        </c:ser>
        <c:ser>
          <c:idx val="3"/>
          <c:order val="3"/>
          <c:tx>
            <c:strRef>
              <c:f>Evolution!$F$239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Evolution!$B$240:$B$258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Evolution!$F$240:$F$258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CFE1-4463-91BE-A911973F0534}"/>
            </c:ext>
          </c:extLst>
        </c:ser>
        <c:ser>
          <c:idx val="0"/>
          <c:order val="4"/>
          <c:tx>
            <c:strRef>
              <c:f>Evolution!$E$239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Evolution!$B$240:$B$258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Evolution!$E$240:$E$258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CFE1-4463-91BE-A911973F0534}"/>
            </c:ext>
          </c:extLst>
        </c:ser>
        <c:ser>
          <c:idx val="1"/>
          <c:order val="5"/>
          <c:tx>
            <c:strRef>
              <c:f>Evolution!$D$239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Evolution!$B$240:$B$258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Evolution!$D$240:$D$258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CFE1-4463-91BE-A911973F0534}"/>
            </c:ext>
          </c:extLst>
        </c:ser>
        <c:ser>
          <c:idx val="2"/>
          <c:order val="6"/>
          <c:tx>
            <c:strRef>
              <c:f>Evolution!$C$239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Evolution!$B$240:$B$258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Evolution!$C$240:$C$258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E1-4463-91BE-A911973F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70624"/>
        <c:axId val="1"/>
      </c:barChart>
      <c:catAx>
        <c:axId val="4794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253164556962026E-2"/>
              <c:y val="0.298994936239030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9470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038027841456528"/>
          <c:y val="0.2487436040191946"/>
          <c:w val="0.99113977208545134"/>
          <c:h val="0.603014926164532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consommation des ATB en  Maladies infectieuses</a:t>
            </a:r>
          </a:p>
        </c:rich>
      </c:tx>
      <c:layout>
        <c:manualLayout>
          <c:xMode val="edge"/>
          <c:yMode val="edge"/>
          <c:x val="0.26376453903569352"/>
          <c:y val="3.1784712414633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50379340376015E-2"/>
          <c:y val="0.15647940441554814"/>
          <c:w val="0.82074315077271653"/>
          <c:h val="0.5427879340664325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Evolution!$I$266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Evolution!$B$267:$B$285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Evolution!$I$267:$I$285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0AB5-4701-A588-ED6CE0E4FE92}"/>
            </c:ext>
          </c:extLst>
        </c:ser>
        <c:ser>
          <c:idx val="5"/>
          <c:order val="1"/>
          <c:tx>
            <c:strRef>
              <c:f>Evolution!$H$266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Evolution!$B$267:$B$285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Evolution!$H$267:$H$285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0AB5-4701-A588-ED6CE0E4FE92}"/>
            </c:ext>
          </c:extLst>
        </c:ser>
        <c:ser>
          <c:idx val="4"/>
          <c:order val="2"/>
          <c:tx>
            <c:strRef>
              <c:f>Evolution!$G$266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Evolution!$B$267:$B$285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Evolution!$G$267:$G$285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0AB5-4701-A588-ED6CE0E4FE92}"/>
            </c:ext>
          </c:extLst>
        </c:ser>
        <c:ser>
          <c:idx val="3"/>
          <c:order val="3"/>
          <c:tx>
            <c:strRef>
              <c:f>Evolution!$F$266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Evolution!$B$267:$B$285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Evolution!$F$267:$F$285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0AB5-4701-A588-ED6CE0E4FE92}"/>
            </c:ext>
          </c:extLst>
        </c:ser>
        <c:ser>
          <c:idx val="0"/>
          <c:order val="4"/>
          <c:tx>
            <c:strRef>
              <c:f>Evolution!$E$266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Evolution!$B$267:$B$285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Evolution!$E$267:$E$285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0AB5-4701-A588-ED6CE0E4FE92}"/>
            </c:ext>
          </c:extLst>
        </c:ser>
        <c:ser>
          <c:idx val="1"/>
          <c:order val="5"/>
          <c:tx>
            <c:strRef>
              <c:f>Evolution!$D$266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Evolution!$B$267:$B$285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Evolution!$D$267:$D$285</c:f>
              <c:numCache>
                <c:formatCode>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0AB5-4701-A588-ED6CE0E4FE92}"/>
            </c:ext>
          </c:extLst>
        </c:ser>
        <c:ser>
          <c:idx val="2"/>
          <c:order val="6"/>
          <c:tx>
            <c:strRef>
              <c:f>Evolution!$C$266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Evolution!$B$267:$B$285</c:f>
              <c:strCache>
                <c:ptCount val="19"/>
                <c:pt idx="0">
                  <c:v>Amoxicilline + ac. clavulanique</c:v>
                </c:pt>
                <c:pt idx="1">
                  <c:v>Pipéracilline-tazobactam</c:v>
                </c:pt>
                <c:pt idx="2">
                  <c:v>Témocilline</c:v>
                </c:pt>
                <c:pt idx="3">
                  <c:v>C3G</c:v>
                </c:pt>
                <c:pt idx="4">
                  <c:v>C3G orales</c:v>
                </c:pt>
                <c:pt idx="5">
                  <c:v>Céfotaxime</c:v>
                </c:pt>
                <c:pt idx="6">
                  <c:v>Ceftriaxone</c:v>
                </c:pt>
                <c:pt idx="7">
                  <c:v>C3G actives sur P. aeruginosa</c:v>
                </c:pt>
                <c:pt idx="8">
                  <c:v>Carbapénèmes</c:v>
                </c:pt>
                <c:pt idx="9">
                  <c:v>Fluoroquinolones</c:v>
                </c:pt>
                <c:pt idx="10">
                  <c:v>Glycopeptides</c:v>
                </c:pt>
                <c:pt idx="11">
                  <c:v>Linézolide</c:v>
                </c:pt>
                <c:pt idx="12">
                  <c:v>Daptomycine</c:v>
                </c:pt>
                <c:pt idx="13">
                  <c:v>ATB anti-SRM*</c:v>
                </c:pt>
                <c:pt idx="14">
                  <c:v>Colistine injectable</c:v>
                </c:pt>
                <c:pt idx="15">
                  <c:v>Fosfomycine injectable</c:v>
                </c:pt>
                <c:pt idx="16">
                  <c:v>Tigécycline</c:v>
                </c:pt>
                <c:pt idx="17">
                  <c:v>Imidazolés</c:v>
                </c:pt>
                <c:pt idx="18">
                  <c:v>Fidaxomicine</c:v>
                </c:pt>
              </c:strCache>
            </c:strRef>
          </c:cat>
          <c:val>
            <c:numRef>
              <c:f>Evolution!$C$267:$C$285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B5-4701-A588-ED6CE0E4F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71608"/>
        <c:axId val="1"/>
      </c:barChart>
      <c:catAx>
        <c:axId val="47947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2.0486555697823303E-2"/>
              <c:y val="0.30562376263163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9471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957800249360634"/>
          <c:y val="0.25672386774748979"/>
          <c:w val="0.99103766958707629"/>
          <c:h val="0.601467752648854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48562300319489"/>
          <c:y val="0.1326865034843481"/>
          <c:w val="0.36421725239616615"/>
          <c:h val="0.737866409620277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00-468E-9590-F39F79CF7A21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0-468E-9590-F39F79CF7A21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00-468E-9590-F39F79CF7A21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00-468E-9590-F39F79CF7A21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00-468E-9590-F39F79CF7A21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00-468E-9590-F39F79CF7A21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00-468E-9590-F39F79CF7A21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00-468E-9590-F39F79CF7A21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300-468E-9590-F39F79CF7A21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00-468E-9590-F39F79CF7A21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300-468E-9590-F39F79CF7A21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300-468E-9590-F39F79CF7A21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300-468E-9590-F39F79CF7A21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300-468E-9590-F39F79CF7A2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graphiques'!$L$2:$L$15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00-468E-9590-F39F79CF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523961661341851"/>
          <c:y val="6.7961504811898513E-2"/>
          <c:w val="0.98722044728434499"/>
          <c:h val="0.932041892821649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0489906653864"/>
          <c:y val="0.12903246130364998"/>
          <c:w val="0.361331499891278"/>
          <c:h val="0.7354850294308049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ED-414E-A589-D39A9B026186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ED-414E-A589-D39A9B026186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ED-414E-A589-D39A9B026186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ED-414E-A589-D39A9B026186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ED-414E-A589-D39A9B026186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ED-414E-A589-D39A9B026186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ED-414E-A589-D39A9B026186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ED-414E-A589-D39A9B026186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AED-414E-A589-D39A9B026186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ED-414E-A589-D39A9B026186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AED-414E-A589-D39A9B026186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AED-414E-A589-D39A9B026186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AED-414E-A589-D39A9B026186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AED-414E-A589-D39A9B0261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graphiques'!$M$2:$M$15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ED-414E-A589-D39A9B026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900208393126775"/>
          <c:y val="7.0967741935483872E-2"/>
          <c:w val="0.98890716314977267"/>
          <c:h val="0.932259419185505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17491811588251"/>
          <c:y val="0.13840853834703845"/>
          <c:w val="0.32857193789052874"/>
          <c:h val="0.716264185945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DF-4297-AADF-313AA891B9A9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DF-4297-AADF-313AA891B9A9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DF-4297-AADF-313AA891B9A9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DF-4297-AADF-313AA891B9A9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DF-4297-AADF-313AA891B9A9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DF-4297-AADF-313AA891B9A9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DF-4297-AADF-313AA891B9A9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CDF-4297-AADF-313AA891B9A9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CDF-4297-AADF-313AA891B9A9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DF-4297-AADF-313AA891B9A9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CDF-4297-AADF-313AA891B9A9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CDF-4297-AADF-313AA891B9A9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CDF-4297-AADF-313AA891B9A9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CDF-4297-AADF-313AA891B9A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graphiques'!$N$2:$N$15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DF-4297-AADF-313AA891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857259509228012"/>
          <c:y val="4.1522491349480967E-2"/>
          <c:w val="0.98889038870141233"/>
          <c:h val="0.965399376980991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91373801916932"/>
          <c:y val="0.11000035807408227"/>
          <c:w val="0.36741214057507987"/>
          <c:h val="0.7666691623345127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24B-44E0-A556-3152B8C7B034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4B-44E0-A556-3152B8C7B034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4B-44E0-A556-3152B8C7B034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4B-44E0-A556-3152B8C7B034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333399" mc:Ignorable="a14" a14:legacySpreadsheetColorIndex="6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4B-44E0-A556-3152B8C7B034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4B-44E0-A556-3152B8C7B034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24B-44E0-A556-3152B8C7B034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4B-44E0-A556-3152B8C7B034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24B-44E0-A556-3152B8C7B034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4B-44E0-A556-3152B8C7B034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24B-44E0-A556-3152B8C7B034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24B-44E0-A556-3152B8C7B034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24B-44E0-A556-3152B8C7B034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24B-44E0-A556-3152B8C7B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graphiques'!$K$2:$K$15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24B-44E0-A556-3152B8C7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683706070287535"/>
          <c:y val="5.3333333333333337E-2"/>
          <c:w val="0.98881789137380183"/>
          <c:h val="0.943336132983377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71457359029883"/>
          <c:y val="0.12956831649760644"/>
          <c:w val="0.34920689051167303"/>
          <c:h val="0.730898195627523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02-4F35-AB53-FA2C87A6B7CA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02-4F35-AB53-FA2C87A6B7CA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02-4F35-AB53-FA2C87A6B7CA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02-4F35-AB53-FA2C87A6B7CA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333399" mc:Ignorable="a14" a14:legacySpreadsheetColorIndex="6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02-4F35-AB53-FA2C87A6B7CA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02-4F35-AB53-FA2C87A6B7CA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02-4F35-AB53-FA2C87A6B7CA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02-4F35-AB53-FA2C87A6B7C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802-4F35-AB53-FA2C87A6B7CA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02-4F35-AB53-FA2C87A6B7CA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802-4F35-AB53-FA2C87A6B7CA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02-4F35-AB53-FA2C87A6B7CA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802-4F35-AB53-FA2C87A6B7CA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802-4F35-AB53-FA2C87A6B7C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graphiques'!$O$2:$O$15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02-4F35-AB53-FA2C87A6B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857259509228012"/>
          <c:y val="5.9800664451827246E-2"/>
          <c:w val="0.98889038870141233"/>
          <c:h val="0.946845248995038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2116148826374"/>
          <c:y val="0.13225827283624123"/>
          <c:w val="0.35987289127258787"/>
          <c:h val="0.729033406365622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BDC-41CE-A40F-2B200A8D891A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DC-41CE-A40F-2B200A8D891A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DC-41CE-A40F-2B200A8D891A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DC-41CE-A40F-2B200A8D891A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DC-41CE-A40F-2B200A8D891A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BDC-41CE-A40F-2B200A8D891A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BDC-41CE-A40F-2B200A8D891A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BDC-41CE-A40F-2B200A8D891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BDC-41CE-A40F-2B200A8D891A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BDC-41CE-A40F-2B200A8D891A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BDC-41CE-A40F-2B200A8D891A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BDC-41CE-A40F-2B200A8D891A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BDC-41CE-A40F-2B200A8D891A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BDC-41CE-A40F-2B200A8D891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graphiques'!$P$2:$P$15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DC-41CE-A40F-2B200A8D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770750789909222"/>
          <c:y val="7.0967741935483872E-2"/>
          <c:w val="0.98885417189093405"/>
          <c:h val="0.932259419185505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6163723916533"/>
          <c:y val="0.12671254065533474"/>
          <c:w val="0.3467094703049759"/>
          <c:h val="0.739727264366278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C1B-4B97-B96A-2FED58644575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1B-4B97-B96A-2FED58644575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1B-4B97-B96A-2FED58644575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1B-4B97-B96A-2FED58644575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1B-4B97-B96A-2FED58644575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1B-4B97-B96A-2FED58644575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1B-4B97-B96A-2FED58644575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1B-4B97-B96A-2FED58644575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C1B-4B97-B96A-2FED58644575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1B-4B97-B96A-2FED58644575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C1B-4B97-B96A-2FED58644575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C1B-4B97-B96A-2FED58644575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C1B-4B97-B96A-2FED58644575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C1B-4B97-B96A-2FED586445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graphiques'!$Q$2:$Q$15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1B-4B97-B96A-2FED5864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55216693418941"/>
          <c:y val="4.4520547945205477E-2"/>
          <c:w val="0.98876404494382031"/>
          <c:h val="0.958905547765433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4408771030905"/>
          <c:y val="0.15548803634723399"/>
          <c:w val="0.34235695408675398"/>
          <c:h val="0.6554887806795158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7E5-442E-8A83-6453E71C7996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E5-442E-8A83-6453E71C7996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E5-442E-8A83-6453E71C7996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E5-442E-8A83-6453E71C7996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E5-442E-8A83-6453E71C7996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E5-442E-8A83-6453E71C7996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E5-442E-8A83-6453E71C7996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E5-442E-8A83-6453E71C7996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7E5-442E-8A83-6453E71C7996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E5-442E-8A83-6453E71C7996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7E5-442E-8A83-6453E71C7996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E5-442E-8A83-6453E71C7996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7E5-442E-8A83-6453E71C7996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E5-442E-8A83-6453E71C799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graphiques'!$R$2:$R$15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E5-442E-8A83-6453E71C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611515121119419"/>
          <c:y val="9.451219512195122E-2"/>
          <c:w val="0.98726181520303602"/>
          <c:h val="0.90853786569361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69874240256448"/>
          <c:y val="0.19365139400853798"/>
          <c:w val="0.3079369852693844"/>
          <c:h val="0.615874925207481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186-40B1-A716-70D0539E0BF2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86-40B1-A716-70D0539E0BF2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86-40B1-A716-70D0539E0BF2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86-40B1-A716-70D0539E0BF2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86-40B1-A716-70D0539E0BF2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86-40B1-A716-70D0539E0BF2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86-40B1-A716-70D0539E0BF2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86-40B1-A716-70D0539E0BF2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186-40B1-A716-70D0539E0BF2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86-40B1-A716-70D0539E0BF2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186-40B1-A716-70D0539E0BF2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186-40B1-A716-70D0539E0BF2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186-40B1-A716-70D0539E0BF2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186-40B1-A716-70D0539E0BF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graphiques'!$S$2:$S$15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86-40B1-A716-70D0539E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857259509228012"/>
          <c:y val="7.9365412656751233E-2"/>
          <c:w val="0.98889038870141233"/>
          <c:h val="0.926987126609173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8626198083067"/>
          <c:y val="0.19303827296509246"/>
          <c:w val="0.31150159744408945"/>
          <c:h val="0.617089561117918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0B-4933-8A3F-2D1602F1A489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0B-4933-8A3F-2D1602F1A489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0B-4933-8A3F-2D1602F1A489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0B-4933-8A3F-2D1602F1A489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0B-4933-8A3F-2D1602F1A489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0B-4933-8A3F-2D1602F1A489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0B-4933-8A3F-2D1602F1A489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0B-4933-8A3F-2D1602F1A489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0B-4933-8A3F-2D1602F1A489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0B-4933-8A3F-2D1602F1A489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0B-4933-8A3F-2D1602F1A489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40B-4933-8A3F-2D1602F1A489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0B-4933-8A3F-2D1602F1A489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40B-4933-8A3F-2D1602F1A4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graphiques'!$T$2:$T$15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0B-4933-8A3F-2D1602F1A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683706070287535"/>
          <c:y val="7.9113924050632917E-2"/>
          <c:w val="0.98881789137380183"/>
          <c:h val="0.92405196185919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96832000796179"/>
          <c:y val="0.19354869195547497"/>
          <c:w val="0.30414036386311633"/>
          <c:h val="0.6161300027249286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FD-40E0-B167-65A1973F7676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FD-40E0-B167-65A1973F7676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FD-40E0-B167-65A1973F7676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FD-40E0-B167-65A1973F7676}"/>
              </c:ext>
            </c:extLst>
          </c:dPt>
          <c:dPt>
            <c:idx val="4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80" mc:Ignorable="a14" a14:legacySpreadsheetColorIndex="1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FD-40E0-B167-65A1973F7676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FD-40E0-B167-65A1973F7676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FD-40E0-B167-65A1973F7676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FD-40E0-B167-65A1973F7676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AFD-40E0-B167-65A1973F7676}"/>
              </c:ext>
            </c:extLst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FD-40E0-B167-65A1973F7676}"/>
              </c:ext>
            </c:extLst>
          </c:dPt>
          <c:dPt>
            <c:idx val="1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AFD-40E0-B167-65A1973F7676}"/>
              </c:ext>
            </c:extLst>
          </c:dPt>
          <c:dPt>
            <c:idx val="11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AFD-40E0-B167-65A1973F7676}"/>
              </c:ext>
            </c:extLst>
          </c:dPt>
          <c:dPt>
            <c:idx val="1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AFD-40E0-B167-65A1973F7676}"/>
              </c:ext>
            </c:extLst>
          </c:dPt>
          <c:dPt>
            <c:idx val="13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AFD-40E0-B167-65A1973F767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'Calculs graphiques'!$J$2:$J$15</c:f>
              <c:strCache>
                <c:ptCount val="14"/>
                <c:pt idx="0">
                  <c:v>Pénicillines A</c:v>
                </c:pt>
                <c:pt idx="1">
                  <c:v>Amoxicilline + ac. clavulanique</c:v>
                </c:pt>
                <c:pt idx="2">
                  <c:v>Pénicillines M</c:v>
                </c:pt>
                <c:pt idx="3">
                  <c:v>C1G+C2G</c:v>
                </c:pt>
                <c:pt idx="4">
                  <c:v>C3G</c:v>
                </c:pt>
                <c:pt idx="5">
                  <c:v>Carbapénèmes</c:v>
                </c:pt>
                <c:pt idx="6">
                  <c:v>Autres béta-lactamines</c:v>
                </c:pt>
                <c:pt idx="7">
                  <c:v>Sulfamides</c:v>
                </c:pt>
                <c:pt idx="8">
                  <c:v>MLS</c:v>
                </c:pt>
                <c:pt idx="9">
                  <c:v>Aminosides</c:v>
                </c:pt>
                <c:pt idx="10">
                  <c:v>Fluoroquinolones</c:v>
                </c:pt>
                <c:pt idx="11">
                  <c:v>Glycopeptides</c:v>
                </c:pt>
                <c:pt idx="12">
                  <c:v>Imidazolés</c:v>
                </c:pt>
                <c:pt idx="13">
                  <c:v>Divers</c:v>
                </c:pt>
              </c:strCache>
            </c:strRef>
          </c:cat>
          <c:val>
            <c:numRef>
              <c:f>'Calculs graphiques'!$U$2:$U$15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FD-40E0-B167-65A1973F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770750789909222"/>
          <c:y val="7.0967741935483872E-2"/>
          <c:w val="0.98885417189093405"/>
          <c:h val="0.932259419185505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04293448872518E-2"/>
          <c:y val="6.7532553181505153E-2"/>
          <c:w val="0.80106424589856529"/>
          <c:h val="0.659741096465473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'Calculs graphiques'!$E$2</c:f>
              <c:strCache>
                <c:ptCount val="1"/>
                <c:pt idx="0">
                  <c:v>Voie orale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CCFF" mc:Ignorable="a14" a14:legacySpreadsheetColorIndex="4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graphiques'!$A$3:$A$13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graphiques'!$E$3:$E$13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6-4F8E-AEE4-48BCA7AD96E0}"/>
            </c:ext>
          </c:extLst>
        </c:ser>
        <c:ser>
          <c:idx val="1"/>
          <c:order val="1"/>
          <c:tx>
            <c:strRef>
              <c:f>'Calculs graphiques'!$F$2</c:f>
              <c:strCache>
                <c:ptCount val="1"/>
                <c:pt idx="0">
                  <c:v>Voie injectable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graphiques'!$A$3:$A$13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graphiques'!$F$3:$F$13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6-4F8E-AEE4-48BCA7AD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891968"/>
        <c:axId val="1"/>
      </c:barChart>
      <c:catAx>
        <c:axId val="3308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0891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17065951862395"/>
          <c:y val="0.34545509084091758"/>
          <c:w val="0.99255363824202825"/>
          <c:h val="0.451948597334424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96791443850263E-2"/>
          <c:y val="6.1611374407582936E-2"/>
          <c:w val="0.8"/>
          <c:h val="0.689573459715639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'Calculs graphiques'!$E$16</c:f>
              <c:strCache>
                <c:ptCount val="1"/>
                <c:pt idx="0">
                  <c:v>Voie orale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CCFF" mc:Ignorable="a14" a14:legacySpreadsheetColorIndex="4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graphiques'!$A$17:$A$27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graphiques'!$E$17:$E$27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A-44C0-9F99-853B901A28FB}"/>
            </c:ext>
          </c:extLst>
        </c:ser>
        <c:ser>
          <c:idx val="1"/>
          <c:order val="1"/>
          <c:tx>
            <c:strRef>
              <c:f>'Calculs graphiques'!$F$16</c:f>
              <c:strCache>
                <c:ptCount val="1"/>
                <c:pt idx="0">
                  <c:v>Voie injectable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graphiques'!$A$17:$A$27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graphiques'!$F$17:$F$27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A-44C0-9F99-853B901A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889344"/>
        <c:axId val="1"/>
      </c:barChart>
      <c:catAx>
        <c:axId val="3308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0889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56149732620326"/>
          <c:y val="0.35781990521327012"/>
          <c:w val="0.99251336898395726"/>
          <c:h val="0.454976303317535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55543595263723E-2"/>
          <c:y val="6.5491264428605686E-2"/>
          <c:w val="0.90527448869752425"/>
          <c:h val="0.670026013000350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graphiques'!$A$32:$A$42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graphiques'!$B$32:$B$42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D-4F71-86EF-AFDF0CB4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89672"/>
        <c:axId val="1"/>
      </c:barChart>
      <c:catAx>
        <c:axId val="33088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1 000 JH</a:t>
                </a:r>
              </a:p>
            </c:rich>
          </c:tx>
          <c:layout>
            <c:manualLayout>
              <c:xMode val="edge"/>
              <c:yMode val="edge"/>
              <c:x val="1.7222820236813777E-2"/>
              <c:y val="0.2720405667175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088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4385026737971E-2"/>
          <c:y val="6.1033003761837408E-2"/>
          <c:w val="0.90588235294117647"/>
          <c:h val="0.69248985037469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'Calculs graphiques'!$F$31</c:f>
              <c:strCache>
                <c:ptCount val="1"/>
                <c:pt idx="0">
                  <c:v>DDJ / 1000 JH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graphiques'!$A$32:$A$42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graphiques'!$F$32:$F$42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0-416D-A43A-359D83824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00376"/>
        <c:axId val="1"/>
      </c:barChart>
      <c:catAx>
        <c:axId val="33110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1 000 JH</a:t>
                </a:r>
              </a:p>
            </c:rich>
          </c:tx>
          <c:layout>
            <c:manualLayout>
              <c:xMode val="edge"/>
              <c:yMode val="edge"/>
              <c:x val="1.7112299465240642E-2"/>
              <c:y val="0.28638571587002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1100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4385026737971E-2"/>
          <c:y val="6.4197685661857781E-2"/>
          <c:w val="0.90588235294117647"/>
          <c:h val="0.67654484120573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'Calculs graphiques'!$G$31</c:f>
              <c:strCache>
                <c:ptCount val="1"/>
                <c:pt idx="0">
                  <c:v>DDJ / 1000 JH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graphiques'!$A$32:$A$42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graphiques'!$G$32:$G$42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9-44EB-98FF-D4A2D2664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098408"/>
        <c:axId val="1"/>
      </c:barChart>
      <c:catAx>
        <c:axId val="33109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1 000 JH</a:t>
                </a:r>
              </a:p>
            </c:rich>
          </c:tx>
          <c:layout>
            <c:manualLayout>
              <c:xMode val="edge"/>
              <c:yMode val="edge"/>
              <c:x val="1.7112299465240642E-2"/>
              <c:y val="0.27654398755711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1098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59911545881267E-2"/>
          <c:y val="0.11504424778761062"/>
          <c:w val="0.80128288728933716"/>
          <c:h val="0.65265486725663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'Calculs graphiques'!$I$31</c:f>
              <c:strCache>
                <c:ptCount val="1"/>
                <c:pt idx="0">
                  <c:v>Teicoplanine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graphiques'!$A$32:$A$42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graphiques'!$I$32:$I$42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B-4AC6-A58D-AD8BDB7CA31F}"/>
            </c:ext>
          </c:extLst>
        </c:ser>
        <c:ser>
          <c:idx val="1"/>
          <c:order val="1"/>
          <c:tx>
            <c:strRef>
              <c:f>'Calculs graphiques'!$H$31</c:f>
              <c:strCache>
                <c:ptCount val="1"/>
                <c:pt idx="0">
                  <c:v>Vancomycine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'Calculs graphiques'!$H$32:$H$42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B-4AC6-A58D-AD8BDB7CA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5456"/>
        <c:axId val="1"/>
      </c:barChart>
      <c:catAx>
        <c:axId val="3310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1 000 JH</a:t>
                </a:r>
              </a:p>
            </c:rich>
          </c:tx>
          <c:layout>
            <c:manualLayout>
              <c:xMode val="edge"/>
              <c:yMode val="edge"/>
              <c:x val="1.7094017094017096E-2"/>
              <c:y val="0.327433628318584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1095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213753729501753"/>
          <c:y val="4.4247787610619468E-2"/>
          <c:w val="0.94551383000201894"/>
          <c:h val="9.07079646017699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55543595263723E-2"/>
          <c:y val="6.0889999371065588E-2"/>
          <c:w val="0.79655543595263723"/>
          <c:h val="0.69320922360905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'Calculs graphiques'!$C$31</c:f>
              <c:strCache>
                <c:ptCount val="1"/>
                <c:pt idx="0">
                  <c:v>C3G actives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CC00" mc:Ignorable="a14" a14:legacySpreadsheetColorIndex="5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graphiques'!$A$32:$A$42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graphiques'!$C$32:$C$42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4-4BC7-8543-F0D50E577C4B}"/>
            </c:ext>
          </c:extLst>
        </c:ser>
        <c:ser>
          <c:idx val="1"/>
          <c:order val="1"/>
          <c:tx>
            <c:strRef>
              <c:f>'Calculs graphiques'!$D$31</c:f>
              <c:strCache>
                <c:ptCount val="1"/>
                <c:pt idx="0">
                  <c:v>Ceftriaxone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graphiques'!$A$32:$A$42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graphiques'!$D$32:$D$42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4-4BC7-8543-F0D50E577C4B}"/>
            </c:ext>
          </c:extLst>
        </c:ser>
        <c:ser>
          <c:idx val="2"/>
          <c:order val="2"/>
          <c:tx>
            <c:strRef>
              <c:f>'Calculs graphiques'!$E$31</c:f>
              <c:strCache>
                <c:ptCount val="1"/>
                <c:pt idx="0">
                  <c:v>Céfotaxime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'Calculs graphiques'!$A$32:$A$42</c:f>
              <c:strCache>
                <c:ptCount val="11"/>
                <c:pt idx="0">
                  <c:v>Total établissement</c:v>
                </c:pt>
                <c:pt idx="1">
                  <c:v>Médecine</c:v>
                </c:pt>
                <c:pt idx="2">
                  <c:v>Hématologie</c:v>
                </c:pt>
                <c:pt idx="3">
                  <c:v>Maladies infectieuses</c:v>
                </c:pt>
                <c:pt idx="4">
                  <c:v>Chirurgie</c:v>
                </c:pt>
                <c:pt idx="5">
                  <c:v>Réanimation</c:v>
                </c:pt>
                <c:pt idx="6">
                  <c:v>Gynéco-Obstétrique</c:v>
                </c:pt>
                <c:pt idx="7">
                  <c:v>Pédiatrie</c:v>
                </c:pt>
                <c:pt idx="8">
                  <c:v>SSR</c:v>
                </c:pt>
                <c:pt idx="9">
                  <c:v>SLD</c:v>
                </c:pt>
                <c:pt idx="10">
                  <c:v>Psychiatrie</c:v>
                </c:pt>
              </c:strCache>
            </c:strRef>
          </c:cat>
          <c:val>
            <c:numRef>
              <c:f>'Calculs graphiques'!$E$32:$E$42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4-4BC7-8543-F0D50E57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924672"/>
        <c:axId val="1"/>
      </c:barChart>
      <c:catAx>
        <c:axId val="4799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DDJ / 1000 JH</a:t>
                </a:r>
              </a:p>
            </c:rich>
          </c:tx>
          <c:layout>
            <c:manualLayout>
              <c:xMode val="edge"/>
              <c:yMode val="edge"/>
              <c:x val="1.7222820236813777E-2"/>
              <c:y val="0.290398372334605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9924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wMode val="edge"/>
          <c:hMode val="edge"/>
          <c:x val="0.89558665231431644"/>
          <c:y val="0.23185036296692421"/>
          <c:w val="0.98815931108719046"/>
          <c:h val="0.374707751694972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hirAmbu!E15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12</xdr:row>
      <xdr:rowOff>123825</xdr:rowOff>
    </xdr:from>
    <xdr:to>
      <xdr:col>9</xdr:col>
      <xdr:colOff>2276475</xdr:colOff>
      <xdr:row>16</xdr:row>
      <xdr:rowOff>161925</xdr:rowOff>
    </xdr:to>
    <xdr:sp macro="" textlink="">
      <xdr:nvSpPr>
        <xdr:cNvPr id="19530" name="AutoShape 1025">
          <a:extLst>
            <a:ext uri="{FF2B5EF4-FFF2-40B4-BE49-F238E27FC236}">
              <a16:creationId xmlns:a16="http://schemas.microsoft.com/office/drawing/2014/main" id="{B5AC30B9-AA01-4C0F-97FF-6239AFB3A85C}"/>
            </a:ext>
          </a:extLst>
        </xdr:cNvPr>
        <xdr:cNvSpPr>
          <a:spLocks noChangeArrowheads="1"/>
        </xdr:cNvSpPr>
      </xdr:nvSpPr>
      <xdr:spPr bwMode="auto">
        <a:xfrm>
          <a:off x="161925" y="2324100"/>
          <a:ext cx="8972550" cy="7905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19050</xdr:rowOff>
    </xdr:from>
    <xdr:to>
      <xdr:col>1</xdr:col>
      <xdr:colOff>657225</xdr:colOff>
      <xdr:row>4</xdr:row>
      <xdr:rowOff>38100</xdr:rowOff>
    </xdr:to>
    <xdr:pic>
      <xdr:nvPicPr>
        <xdr:cNvPr id="19531" name="Picture 1031" descr="RAISIN_sans_quadri">
          <a:extLst>
            <a:ext uri="{FF2B5EF4-FFF2-40B4-BE49-F238E27FC236}">
              <a16:creationId xmlns:a16="http://schemas.microsoft.com/office/drawing/2014/main" id="{2448F0AC-76A9-4D3F-89BE-E43829A6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4097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34</xdr:row>
      <xdr:rowOff>28575</xdr:rowOff>
    </xdr:from>
    <xdr:to>
      <xdr:col>6</xdr:col>
      <xdr:colOff>171450</xdr:colOff>
      <xdr:row>48</xdr:row>
      <xdr:rowOff>123825</xdr:rowOff>
    </xdr:to>
    <xdr:sp macro="" textlink="">
      <xdr:nvSpPr>
        <xdr:cNvPr id="15638" name="Rectangle 1025">
          <a:extLst>
            <a:ext uri="{FF2B5EF4-FFF2-40B4-BE49-F238E27FC236}">
              <a16:creationId xmlns:a16="http://schemas.microsoft.com/office/drawing/2014/main" id="{E1DCBE90-A2A6-43CD-90B0-CA0202FC0C36}"/>
            </a:ext>
          </a:extLst>
        </xdr:cNvPr>
        <xdr:cNvSpPr>
          <a:spLocks noChangeArrowheads="1"/>
        </xdr:cNvSpPr>
      </xdr:nvSpPr>
      <xdr:spPr bwMode="auto">
        <a:xfrm>
          <a:off x="485775" y="7239000"/>
          <a:ext cx="7172325" cy="2228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14902"/>
          </a:srgbClr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752475</xdr:colOff>
      <xdr:row>16</xdr:row>
      <xdr:rowOff>85725</xdr:rowOff>
    </xdr:from>
    <xdr:to>
      <xdr:col>4</xdr:col>
      <xdr:colOff>752475</xdr:colOff>
      <xdr:row>16</xdr:row>
      <xdr:rowOff>333375</xdr:rowOff>
    </xdr:to>
    <xdr:sp macro="" textlink="">
      <xdr:nvSpPr>
        <xdr:cNvPr id="15639" name="Line 1036">
          <a:extLst>
            <a:ext uri="{FF2B5EF4-FFF2-40B4-BE49-F238E27FC236}">
              <a16:creationId xmlns:a16="http://schemas.microsoft.com/office/drawing/2014/main" id="{EF160791-D5D7-4DE4-B6E5-B86A5A31A00D}"/>
            </a:ext>
          </a:extLst>
        </xdr:cNvPr>
        <xdr:cNvSpPr>
          <a:spLocks noChangeShapeType="1"/>
        </xdr:cNvSpPr>
      </xdr:nvSpPr>
      <xdr:spPr bwMode="auto">
        <a:xfrm flipH="1">
          <a:off x="6086475" y="3181350"/>
          <a:ext cx="0" cy="2381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8</xdr:row>
      <xdr:rowOff>152400</xdr:rowOff>
    </xdr:from>
    <xdr:to>
      <xdr:col>9</xdr:col>
      <xdr:colOff>295275</xdr:colOff>
      <xdr:row>16</xdr:row>
      <xdr:rowOff>314325</xdr:rowOff>
    </xdr:to>
    <xdr:sp macro="" textlink="">
      <xdr:nvSpPr>
        <xdr:cNvPr id="15381" name="AutoShape 1045">
          <a:extLst>
            <a:ext uri="{FF2B5EF4-FFF2-40B4-BE49-F238E27FC236}">
              <a16:creationId xmlns:a16="http://schemas.microsoft.com/office/drawing/2014/main" id="{63F58279-70AD-4689-8049-7EB12B9D1700}"/>
            </a:ext>
          </a:extLst>
        </xdr:cNvPr>
        <xdr:cNvSpPr>
          <a:spLocks noChangeArrowheads="1"/>
        </xdr:cNvSpPr>
      </xdr:nvSpPr>
      <xdr:spPr bwMode="auto">
        <a:xfrm>
          <a:off x="6819900" y="1581150"/>
          <a:ext cx="2828925" cy="1828800"/>
        </a:xfrm>
        <a:prstGeom prst="downArrowCallout">
          <a:avLst>
            <a:gd name="adj1" fmla="val 38672"/>
            <a:gd name="adj2" fmla="val 38672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u="none" strike="noStrike" baseline="0">
            <a:solidFill>
              <a:srgbClr val="9933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993300"/>
              </a:solidFill>
              <a:latin typeface="Arial"/>
              <a:cs typeface="Arial"/>
            </a:rPr>
            <a:t>Saisir ici le nombre de lits de court séjour </a:t>
          </a:r>
          <a:r>
            <a:rPr lang="fr-FR" sz="1000" b="1" i="0" u="sng" strike="noStrike" baseline="0">
              <a:solidFill>
                <a:srgbClr val="993300"/>
              </a:solidFill>
              <a:latin typeface="Arial"/>
              <a:cs typeface="Arial"/>
            </a:rPr>
            <a:t>si</a:t>
          </a:r>
          <a:endParaRPr lang="fr-FR" sz="1000" b="0" i="0" u="none" strike="noStrike" baseline="0">
            <a:solidFill>
              <a:srgbClr val="9933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993300"/>
              </a:solidFill>
              <a:latin typeface="Wingdings"/>
            </a:rPr>
            <a:t>è</a:t>
          </a:r>
          <a:r>
            <a:rPr lang="fr-FR" sz="1000" b="0" i="0" u="none" strike="noStrike" baseline="0">
              <a:solidFill>
                <a:srgbClr val="993300"/>
              </a:solidFill>
              <a:latin typeface="Arial"/>
              <a:cs typeface="Arial"/>
            </a:rPr>
            <a:t>vous n'avez pas détaillé le nombre de lits par secteur ci-contre ou si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993300"/>
              </a:solidFill>
              <a:latin typeface="Wingdings"/>
            </a:rPr>
            <a:t>è</a:t>
          </a:r>
          <a:r>
            <a:rPr lang="fr-FR" sz="1000" b="0" i="0" u="none" strike="noStrike" baseline="0">
              <a:solidFill>
                <a:srgbClr val="993300"/>
              </a:solidFill>
              <a:latin typeface="Arial"/>
              <a:cs typeface="Arial"/>
            </a:rPr>
            <a:t>cette répartition n'est pas exhaustive.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3366FF"/>
              </a:solidFill>
              <a:latin typeface="Arial"/>
              <a:cs typeface="Arial"/>
            </a:rPr>
            <a:t>Cette donnée est </a:t>
          </a:r>
          <a:r>
            <a:rPr lang="fr-FR" sz="1000" b="1" i="1" u="none" strike="noStrike" baseline="0">
              <a:solidFill>
                <a:srgbClr val="3366FF"/>
              </a:solidFill>
              <a:latin typeface="Arial"/>
              <a:cs typeface="Arial"/>
            </a:rPr>
            <a:t>indispensable</a:t>
          </a:r>
          <a:r>
            <a:rPr lang="fr-FR" sz="1000" b="0" i="1" u="none" strike="noStrike" baseline="0">
              <a:solidFill>
                <a:srgbClr val="3366FF"/>
              </a:solidFill>
              <a:latin typeface="Arial"/>
              <a:cs typeface="Arial"/>
            </a:rPr>
            <a:t> pour calculer la consommation selon le % de lits de court séjour.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752475</xdr:colOff>
      <xdr:row>14</xdr:row>
      <xdr:rowOff>38100</xdr:rowOff>
    </xdr:from>
    <xdr:to>
      <xdr:col>4</xdr:col>
      <xdr:colOff>752475</xdr:colOff>
      <xdr:row>15</xdr:row>
      <xdr:rowOff>95250</xdr:rowOff>
    </xdr:to>
    <xdr:sp macro="" textlink="">
      <xdr:nvSpPr>
        <xdr:cNvPr id="15641" name="Line 1047">
          <a:extLst>
            <a:ext uri="{FF2B5EF4-FFF2-40B4-BE49-F238E27FC236}">
              <a16:creationId xmlns:a16="http://schemas.microsoft.com/office/drawing/2014/main" id="{77C2C5A1-739C-4AF3-AE11-3A7FBCAEDB22}"/>
            </a:ext>
          </a:extLst>
        </xdr:cNvPr>
        <xdr:cNvSpPr>
          <a:spLocks noChangeShapeType="1"/>
        </xdr:cNvSpPr>
      </xdr:nvSpPr>
      <xdr:spPr bwMode="auto">
        <a:xfrm flipH="1">
          <a:off x="6086475" y="2752725"/>
          <a:ext cx="0" cy="24765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752475</xdr:colOff>
      <xdr:row>11</xdr:row>
      <xdr:rowOff>171450</xdr:rowOff>
    </xdr:from>
    <xdr:to>
      <xdr:col>4</xdr:col>
      <xdr:colOff>752475</xdr:colOff>
      <xdr:row>13</xdr:row>
      <xdr:rowOff>38100</xdr:rowOff>
    </xdr:to>
    <xdr:sp macro="" textlink="">
      <xdr:nvSpPr>
        <xdr:cNvPr id="15642" name="Line 1048">
          <a:extLst>
            <a:ext uri="{FF2B5EF4-FFF2-40B4-BE49-F238E27FC236}">
              <a16:creationId xmlns:a16="http://schemas.microsoft.com/office/drawing/2014/main" id="{FE1578C8-2AF2-4A39-A7D0-BC5972BD8055}"/>
            </a:ext>
          </a:extLst>
        </xdr:cNvPr>
        <xdr:cNvSpPr>
          <a:spLocks noChangeShapeType="1"/>
        </xdr:cNvSpPr>
      </xdr:nvSpPr>
      <xdr:spPr bwMode="auto">
        <a:xfrm flipH="1">
          <a:off x="6086475" y="2314575"/>
          <a:ext cx="0" cy="24765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752475</xdr:colOff>
      <xdr:row>19</xdr:row>
      <xdr:rowOff>85725</xdr:rowOff>
    </xdr:from>
    <xdr:to>
      <xdr:col>4</xdr:col>
      <xdr:colOff>752475</xdr:colOff>
      <xdr:row>20</xdr:row>
      <xdr:rowOff>142875</xdr:rowOff>
    </xdr:to>
    <xdr:sp macro="" textlink="">
      <xdr:nvSpPr>
        <xdr:cNvPr id="15643" name="Line 1049">
          <a:extLst>
            <a:ext uri="{FF2B5EF4-FFF2-40B4-BE49-F238E27FC236}">
              <a16:creationId xmlns:a16="http://schemas.microsoft.com/office/drawing/2014/main" id="{39FD786A-19F5-4626-8CB8-E616836D0530}"/>
            </a:ext>
          </a:extLst>
        </xdr:cNvPr>
        <xdr:cNvSpPr>
          <a:spLocks noChangeShapeType="1"/>
        </xdr:cNvSpPr>
      </xdr:nvSpPr>
      <xdr:spPr bwMode="auto">
        <a:xfrm flipH="1">
          <a:off x="6086475" y="4076700"/>
          <a:ext cx="0" cy="24765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30</xdr:row>
      <xdr:rowOff>104775</xdr:rowOff>
    </xdr:from>
    <xdr:to>
      <xdr:col>9</xdr:col>
      <xdr:colOff>38100</xdr:colOff>
      <xdr:row>33</xdr:row>
      <xdr:rowOff>47625</xdr:rowOff>
    </xdr:to>
    <xdr:sp macro="" textlink="">
      <xdr:nvSpPr>
        <xdr:cNvPr id="15399" name="Rectangle 1063">
          <a:hlinkClick xmlns:r="http://schemas.openxmlformats.org/officeDocument/2006/relationships" r:id="rId1" tooltip="Saisie des consommations en chirurgie ambulatoire"/>
          <a:extLst>
            <a:ext uri="{FF2B5EF4-FFF2-40B4-BE49-F238E27FC236}">
              <a16:creationId xmlns:a16="http://schemas.microsoft.com/office/drawing/2014/main" id="{1857869A-DEDA-4244-A4D6-87FF471074BE}"/>
            </a:ext>
          </a:extLst>
        </xdr:cNvPr>
        <xdr:cNvSpPr>
          <a:spLocks noChangeArrowheads="1"/>
        </xdr:cNvSpPr>
      </xdr:nvSpPr>
      <xdr:spPr bwMode="auto">
        <a:xfrm>
          <a:off x="7305675" y="6648450"/>
          <a:ext cx="2085975" cy="447675"/>
        </a:xfrm>
        <a:prstGeom prst="rect">
          <a:avLst/>
        </a:prstGeom>
        <a:solidFill>
          <a:srgbClr val="FFFFCC"/>
        </a:solidFill>
        <a:ln w="254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Cliquer ici pour compléter l'onglet spécifique "ChirAmbu".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1</xdr:row>
          <xdr:rowOff>152400</xdr:rowOff>
        </xdr:from>
        <xdr:to>
          <xdr:col>7</xdr:col>
          <xdr:colOff>314325</xdr:colOff>
          <xdr:row>7</xdr:row>
          <xdr:rowOff>66675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26B025-F3B3-4309-8AE4-0D46595F9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Pour imprimer uniquement le</a:t>
              </a:r>
            </a:p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tableau 1 : </a:t>
              </a:r>
            </a:p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Consommation pour tout l'établissement</a:t>
              </a:r>
            </a:p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CLIQUER ICI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4</xdr:row>
      <xdr:rowOff>76200</xdr:rowOff>
    </xdr:from>
    <xdr:to>
      <xdr:col>18</xdr:col>
      <xdr:colOff>704850</xdr:colOff>
      <xdr:row>25</xdr:row>
      <xdr:rowOff>133350</xdr:rowOff>
    </xdr:to>
    <xdr:graphicFrame macro="">
      <xdr:nvGraphicFramePr>
        <xdr:cNvPr id="17785" name="Graphique 1026">
          <a:extLst>
            <a:ext uri="{FF2B5EF4-FFF2-40B4-BE49-F238E27FC236}">
              <a16:creationId xmlns:a16="http://schemas.microsoft.com/office/drawing/2014/main" id="{5FA4EEFD-A7EF-48D2-86E2-9E2B5D9B9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66675</xdr:colOff>
      <xdr:row>31</xdr:row>
      <xdr:rowOff>0</xdr:rowOff>
    </xdr:from>
    <xdr:to>
      <xdr:col>18</xdr:col>
      <xdr:colOff>695325</xdr:colOff>
      <xdr:row>51</xdr:row>
      <xdr:rowOff>104775</xdr:rowOff>
    </xdr:to>
    <xdr:graphicFrame macro="">
      <xdr:nvGraphicFramePr>
        <xdr:cNvPr id="17786" name="Graphique 1027">
          <a:extLst>
            <a:ext uri="{FF2B5EF4-FFF2-40B4-BE49-F238E27FC236}">
              <a16:creationId xmlns:a16="http://schemas.microsoft.com/office/drawing/2014/main" id="{AA0B4348-D202-4A34-AB23-991D5EB5F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9</xdr:col>
      <xdr:colOff>47625</xdr:colOff>
      <xdr:row>55</xdr:row>
      <xdr:rowOff>19050</xdr:rowOff>
    </xdr:from>
    <xdr:to>
      <xdr:col>18</xdr:col>
      <xdr:colOff>704850</xdr:colOff>
      <xdr:row>76</xdr:row>
      <xdr:rowOff>114300</xdr:rowOff>
    </xdr:to>
    <xdr:graphicFrame macro="">
      <xdr:nvGraphicFramePr>
        <xdr:cNvPr id="17787" name="Graphique 1028">
          <a:extLst>
            <a:ext uri="{FF2B5EF4-FFF2-40B4-BE49-F238E27FC236}">
              <a16:creationId xmlns:a16="http://schemas.microsoft.com/office/drawing/2014/main" id="{66266677-7605-4BC0-8E38-AF53B9E85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9</xdr:col>
      <xdr:colOff>57150</xdr:colOff>
      <xdr:row>81</xdr:row>
      <xdr:rowOff>85725</xdr:rowOff>
    </xdr:from>
    <xdr:to>
      <xdr:col>18</xdr:col>
      <xdr:colOff>685800</xdr:colOff>
      <xdr:row>102</xdr:row>
      <xdr:rowOff>142875</xdr:rowOff>
    </xdr:to>
    <xdr:graphicFrame macro="">
      <xdr:nvGraphicFramePr>
        <xdr:cNvPr id="17788" name="Graphique 1029">
          <a:extLst>
            <a:ext uri="{FF2B5EF4-FFF2-40B4-BE49-F238E27FC236}">
              <a16:creationId xmlns:a16="http://schemas.microsoft.com/office/drawing/2014/main" id="{AFAAD39C-892C-465C-B73D-DF025BB1F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9</xdr:col>
      <xdr:colOff>47625</xdr:colOff>
      <xdr:row>107</xdr:row>
      <xdr:rowOff>114300</xdr:rowOff>
    </xdr:from>
    <xdr:to>
      <xdr:col>18</xdr:col>
      <xdr:colOff>714375</xdr:colOff>
      <xdr:row>128</xdr:row>
      <xdr:rowOff>104775</xdr:rowOff>
    </xdr:to>
    <xdr:graphicFrame macro="">
      <xdr:nvGraphicFramePr>
        <xdr:cNvPr id="17789" name="Graphique 1030">
          <a:extLst>
            <a:ext uri="{FF2B5EF4-FFF2-40B4-BE49-F238E27FC236}">
              <a16:creationId xmlns:a16="http://schemas.microsoft.com/office/drawing/2014/main" id="{77D7B7F4-F1D6-49C0-9745-FB010273E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9</xdr:col>
      <xdr:colOff>57150</xdr:colOff>
      <xdr:row>133</xdr:row>
      <xdr:rowOff>76200</xdr:rowOff>
    </xdr:from>
    <xdr:to>
      <xdr:col>18</xdr:col>
      <xdr:colOff>685800</xdr:colOff>
      <xdr:row>154</xdr:row>
      <xdr:rowOff>133350</xdr:rowOff>
    </xdr:to>
    <xdr:graphicFrame macro="">
      <xdr:nvGraphicFramePr>
        <xdr:cNvPr id="17790" name="Graphique 1031">
          <a:extLst>
            <a:ext uri="{FF2B5EF4-FFF2-40B4-BE49-F238E27FC236}">
              <a16:creationId xmlns:a16="http://schemas.microsoft.com/office/drawing/2014/main" id="{FD8B8D00-12C3-4216-9176-70694C663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9</xdr:col>
      <xdr:colOff>85725</xdr:colOff>
      <xdr:row>159</xdr:row>
      <xdr:rowOff>47625</xdr:rowOff>
    </xdr:from>
    <xdr:to>
      <xdr:col>18</xdr:col>
      <xdr:colOff>657225</xdr:colOff>
      <xdr:row>180</xdr:row>
      <xdr:rowOff>114300</xdr:rowOff>
    </xdr:to>
    <xdr:graphicFrame macro="">
      <xdr:nvGraphicFramePr>
        <xdr:cNvPr id="17791" name="Graphique 1032">
          <a:extLst>
            <a:ext uri="{FF2B5EF4-FFF2-40B4-BE49-F238E27FC236}">
              <a16:creationId xmlns:a16="http://schemas.microsoft.com/office/drawing/2014/main" id="{EB2BA131-9066-4D24-B862-BBF6ACC79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9</xdr:col>
      <xdr:colOff>57150</xdr:colOff>
      <xdr:row>185</xdr:row>
      <xdr:rowOff>114300</xdr:rowOff>
    </xdr:from>
    <xdr:to>
      <xdr:col>18</xdr:col>
      <xdr:colOff>666750</xdr:colOff>
      <xdr:row>206</xdr:row>
      <xdr:rowOff>95250</xdr:rowOff>
    </xdr:to>
    <xdr:graphicFrame macro="">
      <xdr:nvGraphicFramePr>
        <xdr:cNvPr id="17792" name="Graphique 1033">
          <a:extLst>
            <a:ext uri="{FF2B5EF4-FFF2-40B4-BE49-F238E27FC236}">
              <a16:creationId xmlns:a16="http://schemas.microsoft.com/office/drawing/2014/main" id="{0FAD8F74-3DDF-414C-93B0-CBB9E767C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9</xdr:col>
      <xdr:colOff>76200</xdr:colOff>
      <xdr:row>211</xdr:row>
      <xdr:rowOff>152400</xdr:rowOff>
    </xdr:from>
    <xdr:to>
      <xdr:col>18</xdr:col>
      <xdr:colOff>704850</xdr:colOff>
      <xdr:row>232</xdr:row>
      <xdr:rowOff>123825</xdr:rowOff>
    </xdr:to>
    <xdr:graphicFrame macro="">
      <xdr:nvGraphicFramePr>
        <xdr:cNvPr id="17793" name="Graphique 1034">
          <a:extLst>
            <a:ext uri="{FF2B5EF4-FFF2-40B4-BE49-F238E27FC236}">
              <a16:creationId xmlns:a16="http://schemas.microsoft.com/office/drawing/2014/main" id="{915A8949-C44D-4C08-A916-6B0895AE4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9</xdr:col>
      <xdr:colOff>38100</xdr:colOff>
      <xdr:row>238</xdr:row>
      <xdr:rowOff>9525</xdr:rowOff>
    </xdr:from>
    <xdr:to>
      <xdr:col>18</xdr:col>
      <xdr:colOff>704850</xdr:colOff>
      <xdr:row>258</xdr:row>
      <xdr:rowOff>114300</xdr:rowOff>
    </xdr:to>
    <xdr:graphicFrame macro="">
      <xdr:nvGraphicFramePr>
        <xdr:cNvPr id="17794" name="Graphique 1035">
          <a:extLst>
            <a:ext uri="{FF2B5EF4-FFF2-40B4-BE49-F238E27FC236}">
              <a16:creationId xmlns:a16="http://schemas.microsoft.com/office/drawing/2014/main" id="{A2977D95-C631-46E0-AE3B-BD02E7465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76200</xdr:colOff>
      <xdr:row>264</xdr:row>
      <xdr:rowOff>95250</xdr:rowOff>
    </xdr:from>
    <xdr:to>
      <xdr:col>18</xdr:col>
      <xdr:colOff>657225</xdr:colOff>
      <xdr:row>285</xdr:row>
      <xdr:rowOff>142875</xdr:rowOff>
    </xdr:to>
    <xdr:graphicFrame macro="">
      <xdr:nvGraphicFramePr>
        <xdr:cNvPr id="17795" name="Graphique 1036">
          <a:extLst>
            <a:ext uri="{FF2B5EF4-FFF2-40B4-BE49-F238E27FC236}">
              <a16:creationId xmlns:a16="http://schemas.microsoft.com/office/drawing/2014/main" id="{02F7F98E-FC30-45AE-9ECE-474B472DB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76200</xdr:rowOff>
    </xdr:from>
    <xdr:to>
      <xdr:col>7</xdr:col>
      <xdr:colOff>695325</xdr:colOff>
      <xdr:row>39</xdr:row>
      <xdr:rowOff>104775</xdr:rowOff>
    </xdr:to>
    <xdr:graphicFrame macro="">
      <xdr:nvGraphicFramePr>
        <xdr:cNvPr id="3473" name="Graphique 27">
          <a:extLst>
            <a:ext uri="{FF2B5EF4-FFF2-40B4-BE49-F238E27FC236}">
              <a16:creationId xmlns:a16="http://schemas.microsoft.com/office/drawing/2014/main" id="{8FB2CCC7-1CF2-4207-B335-0EB4DEE43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41</xdr:row>
      <xdr:rowOff>66675</xdr:rowOff>
    </xdr:from>
    <xdr:to>
      <xdr:col>7</xdr:col>
      <xdr:colOff>714375</xdr:colOff>
      <xdr:row>59</xdr:row>
      <xdr:rowOff>104775</xdr:rowOff>
    </xdr:to>
    <xdr:graphicFrame macro="">
      <xdr:nvGraphicFramePr>
        <xdr:cNvPr id="3474" name="Graphique 28">
          <a:extLst>
            <a:ext uri="{FF2B5EF4-FFF2-40B4-BE49-F238E27FC236}">
              <a16:creationId xmlns:a16="http://schemas.microsoft.com/office/drawing/2014/main" id="{B6D45892-8493-49A2-84E5-18280A6C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62</xdr:row>
      <xdr:rowOff>85725</xdr:rowOff>
    </xdr:from>
    <xdr:to>
      <xdr:col>7</xdr:col>
      <xdr:colOff>704850</xdr:colOff>
      <xdr:row>79</xdr:row>
      <xdr:rowOff>85725</xdr:rowOff>
    </xdr:to>
    <xdr:graphicFrame macro="">
      <xdr:nvGraphicFramePr>
        <xdr:cNvPr id="3475" name="Graphique 29">
          <a:extLst>
            <a:ext uri="{FF2B5EF4-FFF2-40B4-BE49-F238E27FC236}">
              <a16:creationId xmlns:a16="http://schemas.microsoft.com/office/drawing/2014/main" id="{218E7DF0-AF28-4166-9C68-17978BE79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</xdr:row>
      <xdr:rowOff>85725</xdr:rowOff>
    </xdr:from>
    <xdr:to>
      <xdr:col>7</xdr:col>
      <xdr:colOff>685800</xdr:colOff>
      <xdr:row>19</xdr:row>
      <xdr:rowOff>28575</xdr:rowOff>
    </xdr:to>
    <xdr:graphicFrame macro="">
      <xdr:nvGraphicFramePr>
        <xdr:cNvPr id="3476" name="Graphique 30">
          <a:extLst>
            <a:ext uri="{FF2B5EF4-FFF2-40B4-BE49-F238E27FC236}">
              <a16:creationId xmlns:a16="http://schemas.microsoft.com/office/drawing/2014/main" id="{E06F4A32-FF4C-4106-AB71-5FD406ECC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81</xdr:row>
      <xdr:rowOff>114300</xdr:rowOff>
    </xdr:from>
    <xdr:to>
      <xdr:col>7</xdr:col>
      <xdr:colOff>704850</xdr:colOff>
      <xdr:row>99</xdr:row>
      <xdr:rowOff>66675</xdr:rowOff>
    </xdr:to>
    <xdr:graphicFrame macro="">
      <xdr:nvGraphicFramePr>
        <xdr:cNvPr id="3477" name="Graphique 31">
          <a:extLst>
            <a:ext uri="{FF2B5EF4-FFF2-40B4-BE49-F238E27FC236}">
              <a16:creationId xmlns:a16="http://schemas.microsoft.com/office/drawing/2014/main" id="{EB8793F5-CB8F-4C41-926C-AC3F545D6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101</xdr:row>
      <xdr:rowOff>47625</xdr:rowOff>
    </xdr:from>
    <xdr:to>
      <xdr:col>7</xdr:col>
      <xdr:colOff>714375</xdr:colOff>
      <xdr:row>119</xdr:row>
      <xdr:rowOff>85725</xdr:rowOff>
    </xdr:to>
    <xdr:graphicFrame macro="">
      <xdr:nvGraphicFramePr>
        <xdr:cNvPr id="3478" name="Graphique 32">
          <a:extLst>
            <a:ext uri="{FF2B5EF4-FFF2-40B4-BE49-F238E27FC236}">
              <a16:creationId xmlns:a16="http://schemas.microsoft.com/office/drawing/2014/main" id="{3EBE914C-AE01-4561-B37B-925AA1284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121</xdr:row>
      <xdr:rowOff>38100</xdr:rowOff>
    </xdr:from>
    <xdr:to>
      <xdr:col>7</xdr:col>
      <xdr:colOff>676275</xdr:colOff>
      <xdr:row>138</xdr:row>
      <xdr:rowOff>66675</xdr:rowOff>
    </xdr:to>
    <xdr:graphicFrame macro="">
      <xdr:nvGraphicFramePr>
        <xdr:cNvPr id="3479" name="Graphique 33">
          <a:extLst>
            <a:ext uri="{FF2B5EF4-FFF2-40B4-BE49-F238E27FC236}">
              <a16:creationId xmlns:a16="http://schemas.microsoft.com/office/drawing/2014/main" id="{D0362109-EF67-4861-85A8-39BB3EAF0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47625</xdr:colOff>
      <xdr:row>140</xdr:row>
      <xdr:rowOff>47625</xdr:rowOff>
    </xdr:from>
    <xdr:to>
      <xdr:col>7</xdr:col>
      <xdr:colOff>695325</xdr:colOff>
      <xdr:row>159</xdr:row>
      <xdr:rowOff>95250</xdr:rowOff>
    </xdr:to>
    <xdr:graphicFrame macro="">
      <xdr:nvGraphicFramePr>
        <xdr:cNvPr id="3480" name="Graphique 34">
          <a:extLst>
            <a:ext uri="{FF2B5EF4-FFF2-40B4-BE49-F238E27FC236}">
              <a16:creationId xmlns:a16="http://schemas.microsoft.com/office/drawing/2014/main" id="{F914148D-7954-4B22-A9B4-8F7200674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47625</xdr:colOff>
      <xdr:row>161</xdr:row>
      <xdr:rowOff>47625</xdr:rowOff>
    </xdr:from>
    <xdr:to>
      <xdr:col>7</xdr:col>
      <xdr:colOff>714375</xdr:colOff>
      <xdr:row>179</xdr:row>
      <xdr:rowOff>133350</xdr:rowOff>
    </xdr:to>
    <xdr:graphicFrame macro="">
      <xdr:nvGraphicFramePr>
        <xdr:cNvPr id="3481" name="Graphique 35">
          <a:extLst>
            <a:ext uri="{FF2B5EF4-FFF2-40B4-BE49-F238E27FC236}">
              <a16:creationId xmlns:a16="http://schemas.microsoft.com/office/drawing/2014/main" id="{93934FFA-B3B9-46ED-A12E-CEC4F802B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47625</xdr:colOff>
      <xdr:row>182</xdr:row>
      <xdr:rowOff>104775</xdr:rowOff>
    </xdr:from>
    <xdr:to>
      <xdr:col>7</xdr:col>
      <xdr:colOff>676275</xdr:colOff>
      <xdr:row>201</xdr:row>
      <xdr:rowOff>38100</xdr:rowOff>
    </xdr:to>
    <xdr:graphicFrame macro="">
      <xdr:nvGraphicFramePr>
        <xdr:cNvPr id="3482" name="Graphique 36">
          <a:extLst>
            <a:ext uri="{FF2B5EF4-FFF2-40B4-BE49-F238E27FC236}">
              <a16:creationId xmlns:a16="http://schemas.microsoft.com/office/drawing/2014/main" id="{F35E5A56-29D5-4E5E-B1D8-C5C9B6EEE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204</xdr:row>
      <xdr:rowOff>76200</xdr:rowOff>
    </xdr:from>
    <xdr:to>
      <xdr:col>7</xdr:col>
      <xdr:colOff>714375</xdr:colOff>
      <xdr:row>222</xdr:row>
      <xdr:rowOff>114300</xdr:rowOff>
    </xdr:to>
    <xdr:graphicFrame macro="">
      <xdr:nvGraphicFramePr>
        <xdr:cNvPr id="3483" name="Graphique 37">
          <a:extLst>
            <a:ext uri="{FF2B5EF4-FFF2-40B4-BE49-F238E27FC236}">
              <a16:creationId xmlns:a16="http://schemas.microsoft.com/office/drawing/2014/main" id="{3164E63C-D13F-41B0-846B-BB5807AFB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149</xdr:row>
      <xdr:rowOff>114300</xdr:rowOff>
    </xdr:from>
    <xdr:to>
      <xdr:col>11</xdr:col>
      <xdr:colOff>628650</xdr:colOff>
      <xdr:row>172</xdr:row>
      <xdr:rowOff>57150</xdr:rowOff>
    </xdr:to>
    <xdr:graphicFrame macro="">
      <xdr:nvGraphicFramePr>
        <xdr:cNvPr id="4349" name="Graphique 13">
          <a:extLst>
            <a:ext uri="{FF2B5EF4-FFF2-40B4-BE49-F238E27FC236}">
              <a16:creationId xmlns:a16="http://schemas.microsoft.com/office/drawing/2014/main" id="{84E8D40C-47FC-4D65-8A80-EE247A1DE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179</xdr:row>
      <xdr:rowOff>76200</xdr:rowOff>
    </xdr:from>
    <xdr:to>
      <xdr:col>11</xdr:col>
      <xdr:colOff>590550</xdr:colOff>
      <xdr:row>204</xdr:row>
      <xdr:rowOff>47625</xdr:rowOff>
    </xdr:to>
    <xdr:graphicFrame macro="">
      <xdr:nvGraphicFramePr>
        <xdr:cNvPr id="4350" name="Graphique 14">
          <a:extLst>
            <a:ext uri="{FF2B5EF4-FFF2-40B4-BE49-F238E27FC236}">
              <a16:creationId xmlns:a16="http://schemas.microsoft.com/office/drawing/2014/main" id="{2030A4D6-1552-4625-A913-B29B0CC81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120</xdr:row>
      <xdr:rowOff>142875</xdr:rowOff>
    </xdr:from>
    <xdr:to>
      <xdr:col>11</xdr:col>
      <xdr:colOff>571500</xdr:colOff>
      <xdr:row>144</xdr:row>
      <xdr:rowOff>38100</xdr:rowOff>
    </xdr:to>
    <xdr:graphicFrame macro="">
      <xdr:nvGraphicFramePr>
        <xdr:cNvPr id="4351" name="Graphique 15">
          <a:extLst>
            <a:ext uri="{FF2B5EF4-FFF2-40B4-BE49-F238E27FC236}">
              <a16:creationId xmlns:a16="http://schemas.microsoft.com/office/drawing/2014/main" id="{EA0E7F51-EA28-485F-AB6D-455A18B35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11</xdr:col>
      <xdr:colOff>590550</xdr:colOff>
      <xdr:row>26</xdr:row>
      <xdr:rowOff>104775</xdr:rowOff>
    </xdr:to>
    <xdr:graphicFrame macro="">
      <xdr:nvGraphicFramePr>
        <xdr:cNvPr id="4352" name="Graphique 17">
          <a:extLst>
            <a:ext uri="{FF2B5EF4-FFF2-40B4-BE49-F238E27FC236}">
              <a16:creationId xmlns:a16="http://schemas.microsoft.com/office/drawing/2014/main" id="{97319CCB-EEFF-48E1-B0C8-928AA0B8D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62</xdr:row>
      <xdr:rowOff>85725</xdr:rowOff>
    </xdr:from>
    <xdr:to>
      <xdr:col>11</xdr:col>
      <xdr:colOff>571500</xdr:colOff>
      <xdr:row>86</xdr:row>
      <xdr:rowOff>57150</xdr:rowOff>
    </xdr:to>
    <xdr:graphicFrame macro="">
      <xdr:nvGraphicFramePr>
        <xdr:cNvPr id="4353" name="Graphique 18">
          <a:extLst>
            <a:ext uri="{FF2B5EF4-FFF2-40B4-BE49-F238E27FC236}">
              <a16:creationId xmlns:a16="http://schemas.microsoft.com/office/drawing/2014/main" id="{CDE0E26E-60CB-4635-8D34-06AEBCC6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89</xdr:row>
      <xdr:rowOff>85725</xdr:rowOff>
    </xdr:from>
    <xdr:to>
      <xdr:col>11</xdr:col>
      <xdr:colOff>590550</xdr:colOff>
      <xdr:row>116</xdr:row>
      <xdr:rowOff>19050</xdr:rowOff>
    </xdr:to>
    <xdr:graphicFrame macro="">
      <xdr:nvGraphicFramePr>
        <xdr:cNvPr id="4354" name="Graphique 19">
          <a:extLst>
            <a:ext uri="{FF2B5EF4-FFF2-40B4-BE49-F238E27FC236}">
              <a16:creationId xmlns:a16="http://schemas.microsoft.com/office/drawing/2014/main" id="{53398EC8-7362-4FC8-8BC4-D6A85B747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33</xdr:row>
      <xdr:rowOff>38100</xdr:rowOff>
    </xdr:from>
    <xdr:to>
      <xdr:col>11</xdr:col>
      <xdr:colOff>552450</xdr:colOff>
      <xdr:row>58</xdr:row>
      <xdr:rowOff>57150</xdr:rowOff>
    </xdr:to>
    <xdr:graphicFrame macro="">
      <xdr:nvGraphicFramePr>
        <xdr:cNvPr id="4355" name="Graphique 20">
          <a:extLst>
            <a:ext uri="{FF2B5EF4-FFF2-40B4-BE49-F238E27FC236}">
              <a16:creationId xmlns:a16="http://schemas.microsoft.com/office/drawing/2014/main" id="{1FD1BDC1-E4FF-4A92-A746-816423568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13"/>
  </sheetPr>
  <dimension ref="A1:J36"/>
  <sheetViews>
    <sheetView showGridLines="0" tabSelected="1" zoomScaleNormal="100" workbookViewId="0">
      <selection activeCell="B56" sqref="B56"/>
    </sheetView>
  </sheetViews>
  <sheetFormatPr baseColWidth="10" defaultRowHeight="12.75" x14ac:dyDescent="0.2"/>
  <cols>
    <col min="10" max="10" width="36.140625" customWidth="1"/>
    <col min="11" max="11" width="25.7109375" customWidth="1"/>
  </cols>
  <sheetData>
    <row r="1" spans="1:10" ht="18" x14ac:dyDescent="0.25">
      <c r="A1" s="473" t="s">
        <v>246</v>
      </c>
      <c r="B1" s="473"/>
      <c r="C1" s="473"/>
      <c r="D1" s="473"/>
      <c r="E1" s="473"/>
      <c r="F1" s="473"/>
      <c r="G1" s="473"/>
      <c r="H1" s="473"/>
      <c r="I1" s="473"/>
      <c r="J1" s="473"/>
    </row>
    <row r="3" spans="1:10" ht="14.25" x14ac:dyDescent="0.2">
      <c r="A3" s="467" t="s">
        <v>247</v>
      </c>
      <c r="B3" s="467"/>
      <c r="C3" s="467"/>
      <c r="D3" s="467"/>
      <c r="E3" s="467"/>
      <c r="F3" s="467"/>
      <c r="G3" s="467"/>
      <c r="H3" s="467"/>
      <c r="I3" s="467"/>
      <c r="J3" s="467"/>
    </row>
    <row r="4" spans="1:10" ht="14.25" x14ac:dyDescent="0.2">
      <c r="A4" s="467" t="s">
        <v>399</v>
      </c>
      <c r="B4" s="467"/>
      <c r="C4" s="467"/>
      <c r="D4" s="467"/>
      <c r="E4" s="467"/>
      <c r="F4" s="467"/>
      <c r="G4" s="467"/>
      <c r="H4" s="467"/>
      <c r="I4" s="467"/>
      <c r="J4" s="467"/>
    </row>
    <row r="5" spans="1:10" ht="14.25" x14ac:dyDescent="0.2">
      <c r="A5" s="467" t="s">
        <v>481</v>
      </c>
      <c r="B5" s="467"/>
      <c r="C5" s="467"/>
      <c r="D5" s="467"/>
      <c r="E5" s="467"/>
      <c r="F5" s="467"/>
      <c r="G5" s="467"/>
      <c r="H5" s="467"/>
      <c r="I5" s="467"/>
      <c r="J5" s="467"/>
    </row>
    <row r="6" spans="1:10" ht="14.25" x14ac:dyDescent="0.2">
      <c r="A6" s="467" t="s">
        <v>482</v>
      </c>
      <c r="B6" s="467"/>
      <c r="C6" s="467"/>
      <c r="D6" s="467"/>
      <c r="E6" s="467"/>
      <c r="F6" s="467"/>
      <c r="G6" s="467"/>
      <c r="H6" s="467"/>
      <c r="I6" s="467"/>
      <c r="J6" s="467"/>
    </row>
    <row r="7" spans="1:10" ht="14.25" x14ac:dyDescent="0.2">
      <c r="A7" s="186"/>
    </row>
    <row r="8" spans="1:10" ht="15" x14ac:dyDescent="0.25">
      <c r="A8" s="467" t="s">
        <v>400</v>
      </c>
      <c r="B8" s="467"/>
      <c r="C8" s="467"/>
      <c r="D8" s="467"/>
      <c r="E8" s="467"/>
      <c r="F8" s="467"/>
      <c r="G8" s="467"/>
      <c r="H8" s="467"/>
      <c r="I8" s="467"/>
      <c r="J8" s="467"/>
    </row>
    <row r="9" spans="1:10" ht="14.25" x14ac:dyDescent="0.2">
      <c r="A9" s="467" t="s">
        <v>406</v>
      </c>
      <c r="B9" s="467"/>
      <c r="C9" s="467"/>
      <c r="D9" s="467"/>
      <c r="E9" s="467"/>
      <c r="F9" s="467"/>
      <c r="G9" s="467"/>
      <c r="H9" s="467"/>
      <c r="I9" s="467"/>
      <c r="J9" s="467"/>
    </row>
    <row r="10" spans="1:10" ht="14.25" x14ac:dyDescent="0.2">
      <c r="A10" s="326"/>
      <c r="B10" s="326"/>
      <c r="C10" s="326"/>
      <c r="D10" s="326"/>
      <c r="E10" s="326"/>
      <c r="F10" s="326"/>
      <c r="G10" s="326"/>
      <c r="H10" s="326"/>
      <c r="I10" s="326"/>
      <c r="J10" s="326"/>
    </row>
    <row r="11" spans="1:10" ht="15" x14ac:dyDescent="0.25">
      <c r="A11" s="467" t="s">
        <v>401</v>
      </c>
      <c r="B11" s="467"/>
      <c r="C11" s="467"/>
      <c r="D11" s="467"/>
      <c r="E11" s="467"/>
      <c r="F11" s="467"/>
      <c r="G11" s="467"/>
      <c r="H11" s="467"/>
      <c r="I11" s="467"/>
      <c r="J11" s="467"/>
    </row>
    <row r="13" spans="1:10" ht="15.75" x14ac:dyDescent="0.25">
      <c r="A13" s="470"/>
      <c r="B13" s="470"/>
      <c r="C13" s="470"/>
      <c r="D13" s="470"/>
      <c r="E13" s="470"/>
      <c r="F13" s="470"/>
      <c r="G13" s="470"/>
      <c r="H13" s="470"/>
      <c r="I13" s="470"/>
      <c r="J13" s="470"/>
    </row>
    <row r="14" spans="1:10" ht="15" x14ac:dyDescent="0.25">
      <c r="A14" s="467" t="s">
        <v>500</v>
      </c>
      <c r="B14" s="467"/>
      <c r="C14" s="467"/>
      <c r="D14" s="467"/>
      <c r="E14" s="467"/>
      <c r="F14" s="467"/>
      <c r="G14" s="467"/>
      <c r="H14" s="467"/>
      <c r="I14" s="467"/>
      <c r="J14" s="467"/>
    </row>
    <row r="15" spans="1:10" ht="14.25" x14ac:dyDescent="0.2">
      <c r="A15" s="467" t="s">
        <v>522</v>
      </c>
      <c r="B15" s="467"/>
      <c r="C15" s="467"/>
      <c r="D15" s="467"/>
      <c r="E15" s="467"/>
      <c r="F15" s="467"/>
      <c r="G15" s="467"/>
      <c r="H15" s="467"/>
      <c r="I15" s="467"/>
      <c r="J15" s="467"/>
    </row>
    <row r="16" spans="1:10" ht="14.25" x14ac:dyDescent="0.2">
      <c r="A16" s="467" t="s">
        <v>501</v>
      </c>
      <c r="B16" s="467"/>
      <c r="C16" s="467"/>
      <c r="D16" s="467"/>
      <c r="E16" s="467"/>
      <c r="F16" s="467"/>
      <c r="G16" s="467"/>
      <c r="H16" s="467"/>
      <c r="I16" s="467"/>
      <c r="J16" s="467"/>
    </row>
    <row r="17" spans="1:10" ht="14.25" x14ac:dyDescent="0.2">
      <c r="A17" s="186"/>
    </row>
    <row r="18" spans="1:10" ht="9" customHeight="1" x14ac:dyDescent="0.2">
      <c r="A18" s="186"/>
    </row>
    <row r="19" spans="1:10" ht="14.25" x14ac:dyDescent="0.2">
      <c r="A19" s="467"/>
      <c r="B19" s="467"/>
      <c r="C19" s="467"/>
      <c r="D19" s="467"/>
      <c r="E19" s="467"/>
      <c r="F19" s="467"/>
      <c r="G19" s="467"/>
      <c r="H19" s="467"/>
      <c r="I19" s="467"/>
      <c r="J19" s="467"/>
    </row>
    <row r="20" spans="1:10" ht="15" x14ac:dyDescent="0.25">
      <c r="A20" s="467" t="s">
        <v>602</v>
      </c>
      <c r="B20" s="467"/>
      <c r="C20" s="467"/>
      <c r="D20" s="467"/>
      <c r="E20" s="467"/>
      <c r="F20" s="467"/>
      <c r="G20" s="467"/>
      <c r="H20" s="467"/>
      <c r="I20" s="467"/>
      <c r="J20" s="467"/>
    </row>
    <row r="21" spans="1:10" ht="14.25" x14ac:dyDescent="0.2">
      <c r="A21" s="326"/>
      <c r="B21" s="326"/>
      <c r="C21" s="326"/>
      <c r="D21" s="326"/>
      <c r="E21" s="326"/>
      <c r="F21" s="326"/>
      <c r="G21" s="326"/>
      <c r="H21" s="326"/>
      <c r="I21" s="326"/>
      <c r="J21" s="326"/>
    </row>
    <row r="22" spans="1:10" ht="15" x14ac:dyDescent="0.25">
      <c r="A22" s="467" t="s">
        <v>548</v>
      </c>
      <c r="B22" s="467"/>
      <c r="C22" s="467"/>
      <c r="D22" s="467"/>
      <c r="E22" s="467"/>
      <c r="F22" s="467"/>
      <c r="G22" s="467"/>
      <c r="H22" s="467"/>
      <c r="I22" s="467"/>
      <c r="J22" s="467"/>
    </row>
    <row r="23" spans="1:10" ht="14.25" x14ac:dyDescent="0.2">
      <c r="A23" s="326"/>
      <c r="B23" s="326"/>
      <c r="C23" s="326"/>
      <c r="D23" s="326"/>
      <c r="E23" s="326"/>
      <c r="F23" s="326"/>
      <c r="G23" s="326"/>
      <c r="H23" s="326"/>
      <c r="I23" s="326"/>
      <c r="J23" s="326"/>
    </row>
    <row r="24" spans="1:10" ht="15" x14ac:dyDescent="0.25">
      <c r="A24" s="467" t="s">
        <v>804</v>
      </c>
      <c r="B24" s="467"/>
      <c r="C24" s="467"/>
      <c r="D24" s="467"/>
      <c r="E24" s="467"/>
      <c r="F24" s="467"/>
      <c r="G24" s="467"/>
      <c r="H24" s="467"/>
      <c r="I24" s="467"/>
      <c r="J24" s="467"/>
    </row>
    <row r="25" spans="1:10" ht="14.25" x14ac:dyDescent="0.2">
      <c r="A25" s="467" t="s">
        <v>805</v>
      </c>
      <c r="B25" s="467"/>
      <c r="C25" s="467"/>
      <c r="D25" s="467"/>
      <c r="E25" s="467"/>
      <c r="F25" s="467"/>
      <c r="G25" s="467"/>
      <c r="H25" s="467"/>
      <c r="I25" s="467"/>
      <c r="J25" s="467"/>
    </row>
    <row r="26" spans="1:10" ht="14.25" x14ac:dyDescent="0.2">
      <c r="A26" s="186"/>
    </row>
    <row r="27" spans="1:10" ht="15" x14ac:dyDescent="0.25">
      <c r="A27" s="467" t="s">
        <v>600</v>
      </c>
      <c r="B27" s="467"/>
      <c r="C27" s="467"/>
      <c r="D27" s="467"/>
      <c r="E27" s="467"/>
      <c r="F27" s="467"/>
      <c r="G27" s="467"/>
      <c r="H27" s="467"/>
      <c r="I27" s="467"/>
      <c r="J27" s="467"/>
    </row>
    <row r="28" spans="1:10" ht="14.25" x14ac:dyDescent="0.2">
      <c r="A28" s="467" t="s">
        <v>445</v>
      </c>
      <c r="B28" s="467"/>
      <c r="C28" s="467"/>
      <c r="D28" s="467"/>
      <c r="E28" s="467"/>
      <c r="F28" s="467"/>
      <c r="G28" s="467"/>
      <c r="H28" s="467"/>
      <c r="I28" s="467"/>
      <c r="J28" s="467"/>
    </row>
    <row r="29" spans="1:10" ht="15" thickBot="1" x14ac:dyDescent="0.25">
      <c r="A29" s="186"/>
    </row>
    <row r="30" spans="1:10" ht="20.100000000000001" customHeight="1" thickBot="1" x14ac:dyDescent="0.25">
      <c r="A30" s="471" t="s">
        <v>483</v>
      </c>
      <c r="B30" s="471"/>
      <c r="C30" s="471"/>
      <c r="D30" s="471"/>
      <c r="E30" s="471"/>
      <c r="F30" s="471"/>
      <c r="G30" s="471"/>
      <c r="H30" s="471"/>
      <c r="I30" s="471"/>
      <c r="J30" s="471"/>
    </row>
    <row r="31" spans="1:10" ht="9" customHeight="1" x14ac:dyDescent="0.25">
      <c r="A31" s="327"/>
      <c r="B31" s="327"/>
      <c r="C31" s="327"/>
      <c r="D31" s="327"/>
      <c r="E31" s="327"/>
      <c r="F31" s="327"/>
      <c r="G31" s="327"/>
      <c r="H31" s="327"/>
      <c r="I31" s="327"/>
      <c r="J31" s="327"/>
    </row>
    <row r="32" spans="1:10" ht="15" x14ac:dyDescent="0.25">
      <c r="A32" s="468" t="s">
        <v>601</v>
      </c>
      <c r="B32" s="467"/>
      <c r="C32" s="467"/>
      <c r="D32" s="467"/>
      <c r="E32" s="467"/>
      <c r="F32" s="467"/>
      <c r="G32" s="467"/>
      <c r="H32" s="467"/>
      <c r="I32" s="467"/>
      <c r="J32" s="467"/>
    </row>
    <row r="33" spans="1:10" ht="14.25" x14ac:dyDescent="0.2">
      <c r="A33" s="467" t="s">
        <v>544</v>
      </c>
      <c r="B33" s="467"/>
      <c r="C33" s="467"/>
      <c r="D33" s="467"/>
      <c r="E33" s="467"/>
      <c r="F33" s="467"/>
      <c r="G33" s="467"/>
      <c r="H33" s="467"/>
      <c r="I33" s="467"/>
      <c r="J33" s="467"/>
    </row>
    <row r="34" spans="1:10" ht="15" x14ac:dyDescent="0.25">
      <c r="A34" s="468" t="s">
        <v>484</v>
      </c>
      <c r="B34" s="468"/>
      <c r="C34" s="468"/>
      <c r="D34" s="468"/>
      <c r="E34" s="468"/>
      <c r="F34" s="468"/>
      <c r="G34" s="468"/>
      <c r="H34" s="468"/>
      <c r="I34" s="468"/>
      <c r="J34" s="468"/>
    </row>
    <row r="35" spans="1:10" ht="18.75" customHeight="1" thickBot="1" x14ac:dyDescent="0.25">
      <c r="A35" s="472" t="s">
        <v>485</v>
      </c>
      <c r="B35" s="472"/>
      <c r="C35" s="472"/>
      <c r="D35" s="472"/>
      <c r="E35" s="472"/>
      <c r="F35" s="472"/>
      <c r="G35" s="472"/>
      <c r="H35" s="472"/>
      <c r="I35" s="472"/>
      <c r="J35" s="472"/>
    </row>
    <row r="36" spans="1:10" ht="18" x14ac:dyDescent="0.2">
      <c r="A36" s="469"/>
      <c r="B36" s="469"/>
      <c r="C36" s="469"/>
      <c r="D36" s="469"/>
      <c r="E36" s="469"/>
      <c r="F36" s="469"/>
      <c r="G36" s="469"/>
      <c r="H36" s="469"/>
      <c r="I36" s="469"/>
      <c r="J36" s="469"/>
    </row>
  </sheetData>
  <sheetProtection password="90C1" sheet="1" objects="1" scenarios="1" selectLockedCells="1"/>
  <mergeCells count="25">
    <mergeCell ref="A1:J1"/>
    <mergeCell ref="A3:J3"/>
    <mergeCell ref="A4:J4"/>
    <mergeCell ref="A5:J5"/>
    <mergeCell ref="A6:J6"/>
    <mergeCell ref="A8:J8"/>
    <mergeCell ref="A19:J19"/>
    <mergeCell ref="A34:J34"/>
    <mergeCell ref="A24:J24"/>
    <mergeCell ref="A25:J25"/>
    <mergeCell ref="A30:J30"/>
    <mergeCell ref="A35:J35"/>
    <mergeCell ref="A20:J20"/>
    <mergeCell ref="A27:J27"/>
    <mergeCell ref="A28:J28"/>
    <mergeCell ref="A9:J9"/>
    <mergeCell ref="A11:J11"/>
    <mergeCell ref="A33:J33"/>
    <mergeCell ref="A22:J22"/>
    <mergeCell ref="A32:J32"/>
    <mergeCell ref="A36:J36"/>
    <mergeCell ref="A13:J13"/>
    <mergeCell ref="A14:J14"/>
    <mergeCell ref="A15:J15"/>
    <mergeCell ref="A16:J16"/>
  </mergeCells>
  <phoneticPr fontId="22" type="noConversion"/>
  <pageMargins left="0.51" right="0.42" top="0.35" bottom="0.66" header="0.28000000000000003" footer="0.42"/>
  <pageSetup paperSize="9" orientation="landscape" r:id="rId1"/>
  <headerFooter alignWithMargins="0">
    <oddFooter>&amp;L&amp;F/&amp;A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indexed="18"/>
  </sheetPr>
  <dimension ref="A1:J249"/>
  <sheetViews>
    <sheetView showGridLines="0" workbookViewId="0">
      <selection activeCell="C3" sqref="C3"/>
    </sheetView>
  </sheetViews>
  <sheetFormatPr baseColWidth="10" defaultRowHeight="12.75" x14ac:dyDescent="0.2"/>
  <cols>
    <col min="1" max="1" width="8.140625" customWidth="1"/>
    <col min="2" max="2" width="34.140625" customWidth="1"/>
    <col min="3" max="3" width="17.5703125" customWidth="1"/>
    <col min="4" max="4" width="20.140625" customWidth="1"/>
    <col min="5" max="5" width="20.42578125" customWidth="1"/>
    <col min="6" max="6" width="11.85546875" customWidth="1"/>
    <col min="7" max="7" width="5.140625" customWidth="1"/>
  </cols>
  <sheetData>
    <row r="1" spans="1:8" ht="14.25" x14ac:dyDescent="0.2">
      <c r="A1" s="233" t="s">
        <v>412</v>
      </c>
    </row>
    <row r="3" spans="1:8" ht="14.25" x14ac:dyDescent="0.2">
      <c r="B3" s="437" t="s">
        <v>259</v>
      </c>
      <c r="C3" s="253"/>
      <c r="E3" s="438" t="s">
        <v>466</v>
      </c>
      <c r="F3" s="253"/>
    </row>
    <row r="4" spans="1:8" ht="14.25" x14ac:dyDescent="0.2">
      <c r="B4" s="437" t="s">
        <v>260</v>
      </c>
      <c r="C4" s="253"/>
      <c r="D4" s="187"/>
      <c r="E4" s="439"/>
      <c r="F4" s="434" t="str">
        <f>IF($F$3="","",VLOOKUP($F$3,$A$52:$B$60,2,FALSE))</f>
        <v/>
      </c>
      <c r="G4" s="328"/>
      <c r="H4" s="328"/>
    </row>
    <row r="5" spans="1:8" ht="14.25" x14ac:dyDescent="0.2">
      <c r="B5" s="437" t="s">
        <v>764</v>
      </c>
      <c r="C5" s="253"/>
      <c r="D5" s="187"/>
      <c r="E5" s="439"/>
      <c r="F5" s="187"/>
      <c r="G5" s="187"/>
    </row>
    <row r="6" spans="1:8" ht="14.25" x14ac:dyDescent="0.2">
      <c r="B6" s="437"/>
      <c r="C6" s="433"/>
      <c r="D6" s="187"/>
      <c r="E6" s="439" t="s">
        <v>761</v>
      </c>
      <c r="F6" s="253"/>
      <c r="G6" s="187"/>
      <c r="H6" s="452" t="str">
        <f>IF($F$6="","",VLOOKUP($F$6,$A$64:$B$165,2,FALSE))</f>
        <v/>
      </c>
    </row>
    <row r="7" spans="1:8" ht="14.25" x14ac:dyDescent="0.2">
      <c r="B7" s="437"/>
      <c r="C7" s="433"/>
      <c r="D7" s="187"/>
      <c r="E7" s="187"/>
      <c r="G7" s="187"/>
    </row>
    <row r="8" spans="1:8" ht="14.25" x14ac:dyDescent="0.2">
      <c r="B8" s="437" t="s">
        <v>261</v>
      </c>
      <c r="C8" s="195"/>
      <c r="D8" s="238"/>
      <c r="E8" s="238"/>
      <c r="F8" s="238"/>
      <c r="G8" s="239"/>
    </row>
    <row r="10" spans="1:8" ht="28.5" customHeight="1" x14ac:dyDescent="0.2">
      <c r="B10" s="436" t="s">
        <v>262</v>
      </c>
      <c r="C10" s="345" t="s">
        <v>270</v>
      </c>
      <c r="D10" s="346" t="s">
        <v>531</v>
      </c>
      <c r="E10" s="344" t="s">
        <v>532</v>
      </c>
    </row>
    <row r="11" spans="1:8" ht="15" customHeight="1" x14ac:dyDescent="0.25">
      <c r="B11" s="440" t="s">
        <v>765</v>
      </c>
      <c r="C11" s="188"/>
      <c r="D11" s="189"/>
      <c r="E11" s="389" t="s">
        <v>603</v>
      </c>
    </row>
    <row r="12" spans="1:8" ht="15" customHeight="1" x14ac:dyDescent="0.2">
      <c r="B12" s="441" t="s">
        <v>766</v>
      </c>
      <c r="C12" s="330"/>
      <c r="D12" s="331"/>
      <c r="E12" s="354"/>
    </row>
    <row r="13" spans="1:8" ht="15" customHeight="1" x14ac:dyDescent="0.2">
      <c r="B13" s="441" t="s">
        <v>767</v>
      </c>
      <c r="C13" s="330"/>
      <c r="D13" s="331"/>
      <c r="E13" s="354"/>
    </row>
    <row r="14" spans="1:8" ht="15" customHeight="1" x14ac:dyDescent="0.2">
      <c r="B14" s="442" t="s">
        <v>768</v>
      </c>
      <c r="C14" s="190"/>
      <c r="D14" s="191"/>
      <c r="E14" s="354"/>
    </row>
    <row r="15" spans="1:8" ht="15" customHeight="1" x14ac:dyDescent="0.2">
      <c r="B15" s="442" t="s">
        <v>265</v>
      </c>
      <c r="C15" s="190"/>
      <c r="D15" s="191"/>
      <c r="E15" s="354"/>
    </row>
    <row r="16" spans="1:8" ht="15" customHeight="1" x14ac:dyDescent="0.2">
      <c r="B16" s="442" t="s">
        <v>491</v>
      </c>
      <c r="C16" s="190"/>
      <c r="D16" s="191"/>
      <c r="E16" s="354"/>
    </row>
    <row r="17" spans="2:10" ht="25.5" x14ac:dyDescent="0.2">
      <c r="B17" s="443" t="s">
        <v>769</v>
      </c>
      <c r="C17" s="313"/>
      <c r="D17" s="314"/>
      <c r="E17" s="355"/>
    </row>
    <row r="18" spans="2:10" ht="30" customHeight="1" x14ac:dyDescent="0.2">
      <c r="B18" s="444" t="s">
        <v>770</v>
      </c>
      <c r="C18" s="342">
        <f>C11+C14+C15+C17+C16</f>
        <v>0</v>
      </c>
      <c r="D18" s="342">
        <f>D11+D14+D15+D17+D16</f>
        <v>0</v>
      </c>
      <c r="E18" s="314"/>
      <c r="H18" s="375">
        <f>C18</f>
        <v>0</v>
      </c>
    </row>
    <row r="19" spans="2:10" ht="15" customHeight="1" x14ac:dyDescent="0.2">
      <c r="B19" s="442" t="s">
        <v>267</v>
      </c>
      <c r="C19" s="190"/>
      <c r="D19" s="191"/>
      <c r="E19" s="356"/>
    </row>
    <row r="20" spans="2:10" ht="15" customHeight="1" x14ac:dyDescent="0.2">
      <c r="B20" s="442" t="s">
        <v>268</v>
      </c>
      <c r="C20" s="190"/>
      <c r="D20" s="191"/>
      <c r="E20" s="354"/>
    </row>
    <row r="21" spans="2:10" ht="15" customHeight="1" x14ac:dyDescent="0.2">
      <c r="B21" s="445" t="s">
        <v>269</v>
      </c>
      <c r="C21" s="192"/>
      <c r="D21" s="193"/>
      <c r="E21" s="354"/>
    </row>
    <row r="22" spans="2:10" ht="25.5" x14ac:dyDescent="0.2">
      <c r="B22" s="446" t="s">
        <v>771</v>
      </c>
      <c r="C22" s="315"/>
      <c r="D22" s="316"/>
      <c r="E22" s="376"/>
    </row>
    <row r="24" spans="2:10" ht="15" customHeight="1" x14ac:dyDescent="0.2">
      <c r="B24" s="447" t="s">
        <v>420</v>
      </c>
      <c r="C24" s="234">
        <f>C11+C14+C15+C16+C17+C19+C20+C21</f>
        <v>0</v>
      </c>
      <c r="D24" s="234">
        <f>D11+D14+D15+D16+D17+D19+D20+D21</f>
        <v>0</v>
      </c>
      <c r="E24" s="354"/>
    </row>
    <row r="26" spans="2:10" ht="12.75" customHeight="1" x14ac:dyDescent="0.2">
      <c r="B26" s="449" t="s">
        <v>773</v>
      </c>
      <c r="C26" s="318"/>
      <c r="D26" s="318"/>
      <c r="E26" s="450"/>
    </row>
    <row r="27" spans="2:10" ht="12.75" customHeight="1" x14ac:dyDescent="0.2">
      <c r="C27" s="318"/>
      <c r="D27" s="318"/>
      <c r="E27" s="318"/>
    </row>
    <row r="28" spans="2:10" ht="40.5" customHeight="1" x14ac:dyDescent="0.2">
      <c r="B28" s="474" t="s">
        <v>775</v>
      </c>
      <c r="C28" s="474"/>
      <c r="D28" s="474"/>
      <c r="E28" s="451"/>
    </row>
    <row r="29" spans="2:10" ht="12.75" customHeight="1" x14ac:dyDescent="0.2">
      <c r="B29" s="318"/>
      <c r="D29" s="318"/>
      <c r="E29" s="318"/>
    </row>
    <row r="30" spans="2:10" ht="26.25" customHeight="1" x14ac:dyDescent="0.2">
      <c r="B30" s="475" t="s">
        <v>781</v>
      </c>
      <c r="C30" s="475"/>
      <c r="D30" s="475"/>
      <c r="F30" s="475" t="s">
        <v>780</v>
      </c>
      <c r="G30" s="475"/>
      <c r="H30" s="475"/>
      <c r="I30" s="475"/>
      <c r="J30" s="475"/>
    </row>
    <row r="31" spans="2:10" x14ac:dyDescent="0.2">
      <c r="B31" s="318"/>
      <c r="D31" s="318"/>
      <c r="E31" s="318"/>
    </row>
    <row r="32" spans="2:10" x14ac:dyDescent="0.2">
      <c r="B32" s="436" t="s">
        <v>262</v>
      </c>
      <c r="C32" s="345" t="s">
        <v>762</v>
      </c>
      <c r="D32" s="346" t="s">
        <v>776</v>
      </c>
      <c r="E32" s="297"/>
    </row>
    <row r="33" spans="2:6" ht="14.25" x14ac:dyDescent="0.2">
      <c r="B33" s="435" t="s">
        <v>763</v>
      </c>
      <c r="C33" s="315"/>
      <c r="D33" s="316"/>
      <c r="E33" s="453"/>
    </row>
    <row r="34" spans="2:6" x14ac:dyDescent="0.2">
      <c r="B34" s="318"/>
      <c r="D34" s="318"/>
      <c r="E34" s="318"/>
    </row>
    <row r="35" spans="2:6" x14ac:dyDescent="0.2">
      <c r="B35" s="318"/>
      <c r="D35" s="318"/>
      <c r="E35" s="318"/>
      <c r="F35" s="318"/>
    </row>
    <row r="36" spans="2:6" x14ac:dyDescent="0.2">
      <c r="B36" s="317" t="s">
        <v>543</v>
      </c>
      <c r="D36" s="318"/>
      <c r="E36" s="318"/>
      <c r="F36" s="318"/>
    </row>
    <row r="37" spans="2:6" ht="8.1" customHeight="1" x14ac:dyDescent="0.2">
      <c r="B37" s="317"/>
      <c r="D37" s="318"/>
      <c r="E37" s="318"/>
      <c r="F37" s="318"/>
    </row>
    <row r="38" spans="2:6" x14ac:dyDescent="0.2">
      <c r="B38" s="318" t="s">
        <v>461</v>
      </c>
      <c r="D38" s="318"/>
      <c r="E38" s="318"/>
      <c r="F38" s="318"/>
    </row>
    <row r="39" spans="2:6" ht="8.1" customHeight="1" x14ac:dyDescent="0.2">
      <c r="B39" s="318"/>
      <c r="D39" s="318"/>
      <c r="E39" s="318"/>
      <c r="F39" s="318"/>
    </row>
    <row r="40" spans="2:6" x14ac:dyDescent="0.2">
      <c r="B40" s="318" t="s">
        <v>523</v>
      </c>
      <c r="D40" s="318"/>
      <c r="E40" s="318"/>
      <c r="F40" s="318"/>
    </row>
    <row r="41" spans="2:6" x14ac:dyDescent="0.2">
      <c r="B41" s="318" t="s">
        <v>524</v>
      </c>
      <c r="D41" s="318"/>
      <c r="E41" s="318"/>
      <c r="F41" s="318"/>
    </row>
    <row r="42" spans="2:6" x14ac:dyDescent="0.2">
      <c r="B42" s="318" t="s">
        <v>525</v>
      </c>
      <c r="D42" s="318"/>
      <c r="E42" s="318"/>
      <c r="F42" s="318"/>
    </row>
    <row r="43" spans="2:6" x14ac:dyDescent="0.2">
      <c r="B43" s="318" t="s">
        <v>526</v>
      </c>
      <c r="D43" s="318"/>
      <c r="E43" s="318"/>
      <c r="F43" s="318"/>
    </row>
    <row r="44" spans="2:6" x14ac:dyDescent="0.2">
      <c r="B44" s="318" t="s">
        <v>527</v>
      </c>
      <c r="D44" s="318"/>
      <c r="E44" s="318"/>
      <c r="F44" s="318"/>
    </row>
    <row r="45" spans="2:6" x14ac:dyDescent="0.2">
      <c r="B45" s="318" t="s">
        <v>528</v>
      </c>
      <c r="D45" s="318"/>
      <c r="E45" s="318"/>
      <c r="F45" s="318"/>
    </row>
    <row r="46" spans="2:6" x14ac:dyDescent="0.2">
      <c r="B46" s="318" t="s">
        <v>529</v>
      </c>
      <c r="D46" s="318"/>
      <c r="E46" s="318"/>
      <c r="F46" s="318"/>
    </row>
    <row r="47" spans="2:6" x14ac:dyDescent="0.2">
      <c r="B47" s="318" t="s">
        <v>530</v>
      </c>
      <c r="D47" s="318"/>
      <c r="E47" s="318"/>
      <c r="F47" s="318"/>
    </row>
    <row r="48" spans="2:6" x14ac:dyDescent="0.2">
      <c r="B48" s="448" t="s">
        <v>772</v>
      </c>
      <c r="D48" s="318"/>
      <c r="E48" s="318"/>
      <c r="F48" s="318"/>
    </row>
    <row r="51" spans="1:3" x14ac:dyDescent="0.2">
      <c r="A51" s="437"/>
      <c r="B51" s="437"/>
      <c r="C51" s="432"/>
    </row>
    <row r="52" spans="1:3" x14ac:dyDescent="0.2">
      <c r="A52" s="319" t="s">
        <v>478</v>
      </c>
      <c r="B52" s="319" t="s">
        <v>653</v>
      </c>
      <c r="C52" s="432"/>
    </row>
    <row r="53" spans="1:3" x14ac:dyDescent="0.2">
      <c r="A53" s="319" t="s">
        <v>467</v>
      </c>
      <c r="B53" s="319" t="s">
        <v>468</v>
      </c>
      <c r="C53" s="432"/>
    </row>
    <row r="54" spans="1:3" x14ac:dyDescent="0.2">
      <c r="A54" s="319" t="s">
        <v>477</v>
      </c>
      <c r="B54" s="319" t="s">
        <v>469</v>
      </c>
      <c r="C54" s="432"/>
    </row>
    <row r="55" spans="1:3" x14ac:dyDescent="0.2">
      <c r="A55" s="319" t="s">
        <v>479</v>
      </c>
      <c r="B55" s="319" t="s">
        <v>472</v>
      </c>
      <c r="C55" s="432"/>
    </row>
    <row r="56" spans="1:3" x14ac:dyDescent="0.2">
      <c r="A56" s="319" t="s">
        <v>470</v>
      </c>
      <c r="B56" s="319" t="s">
        <v>471</v>
      </c>
      <c r="C56" s="432"/>
    </row>
    <row r="57" spans="1:3" x14ac:dyDescent="0.2">
      <c r="A57" s="319" t="s">
        <v>473</v>
      </c>
      <c r="B57" s="319" t="s">
        <v>474</v>
      </c>
      <c r="C57" s="432"/>
    </row>
    <row r="58" spans="1:3" x14ac:dyDescent="0.2">
      <c r="A58" s="319" t="s">
        <v>268</v>
      </c>
      <c r="B58" s="319" t="s">
        <v>475</v>
      </c>
      <c r="C58" s="432"/>
    </row>
    <row r="59" spans="1:3" x14ac:dyDescent="0.2">
      <c r="A59" s="319" t="s">
        <v>267</v>
      </c>
      <c r="B59" s="319" t="s">
        <v>476</v>
      </c>
      <c r="C59" s="432"/>
    </row>
    <row r="60" spans="1:3" x14ac:dyDescent="0.2">
      <c r="A60" s="319" t="s">
        <v>492</v>
      </c>
      <c r="B60" s="319" t="s">
        <v>493</v>
      </c>
      <c r="C60" s="432"/>
    </row>
    <row r="61" spans="1:3" x14ac:dyDescent="0.2">
      <c r="A61" s="319"/>
      <c r="B61" s="319"/>
      <c r="C61" s="432"/>
    </row>
    <row r="62" spans="1:3" x14ac:dyDescent="0.2">
      <c r="A62" s="319"/>
      <c r="B62" s="319"/>
    </row>
    <row r="63" spans="1:3" x14ac:dyDescent="0.2">
      <c r="A63" s="319"/>
      <c r="B63" s="319"/>
    </row>
    <row r="64" spans="1:3" x14ac:dyDescent="0.2">
      <c r="A64" s="319">
        <v>1</v>
      </c>
      <c r="B64" s="319" t="s">
        <v>658</v>
      </c>
    </row>
    <row r="65" spans="1:2" x14ac:dyDescent="0.2">
      <c r="A65" s="319">
        <v>2</v>
      </c>
      <c r="B65" s="319" t="s">
        <v>659</v>
      </c>
    </row>
    <row r="66" spans="1:2" x14ac:dyDescent="0.2">
      <c r="A66" s="319">
        <v>3</v>
      </c>
      <c r="B66" s="319" t="s">
        <v>660</v>
      </c>
    </row>
    <row r="67" spans="1:2" x14ac:dyDescent="0.2">
      <c r="A67" s="319">
        <v>4</v>
      </c>
      <c r="B67" s="319" t="s">
        <v>661</v>
      </c>
    </row>
    <row r="68" spans="1:2" x14ac:dyDescent="0.2">
      <c r="A68" s="319">
        <v>5</v>
      </c>
      <c r="B68" s="319" t="s">
        <v>662</v>
      </c>
    </row>
    <row r="69" spans="1:2" x14ac:dyDescent="0.2">
      <c r="A69" s="319">
        <v>6</v>
      </c>
      <c r="B69" s="319" t="s">
        <v>663</v>
      </c>
    </row>
    <row r="70" spans="1:2" x14ac:dyDescent="0.2">
      <c r="A70" s="319">
        <v>7</v>
      </c>
      <c r="B70" s="319" t="s">
        <v>664</v>
      </c>
    </row>
    <row r="71" spans="1:2" x14ac:dyDescent="0.2">
      <c r="A71" s="319">
        <v>8</v>
      </c>
      <c r="B71" s="319" t="s">
        <v>665</v>
      </c>
    </row>
    <row r="72" spans="1:2" x14ac:dyDescent="0.2">
      <c r="A72" s="319">
        <v>9</v>
      </c>
      <c r="B72" s="319" t="s">
        <v>666</v>
      </c>
    </row>
    <row r="73" spans="1:2" x14ac:dyDescent="0.2">
      <c r="A73" s="319">
        <v>10</v>
      </c>
      <c r="B73" s="319" t="s">
        <v>667</v>
      </c>
    </row>
    <row r="74" spans="1:2" x14ac:dyDescent="0.2">
      <c r="A74" s="319">
        <v>11</v>
      </c>
      <c r="B74" s="319" t="s">
        <v>668</v>
      </c>
    </row>
    <row r="75" spans="1:2" x14ac:dyDescent="0.2">
      <c r="A75" s="319">
        <v>12</v>
      </c>
      <c r="B75" s="319" t="s">
        <v>669</v>
      </c>
    </row>
    <row r="76" spans="1:2" x14ac:dyDescent="0.2">
      <c r="A76" s="319">
        <v>13</v>
      </c>
      <c r="B76" s="319" t="s">
        <v>670</v>
      </c>
    </row>
    <row r="77" spans="1:2" x14ac:dyDescent="0.2">
      <c r="A77" s="319">
        <v>14</v>
      </c>
      <c r="B77" s="319" t="s">
        <v>671</v>
      </c>
    </row>
    <row r="78" spans="1:2" x14ac:dyDescent="0.2">
      <c r="A78" s="319">
        <v>15</v>
      </c>
      <c r="B78" s="319" t="s">
        <v>672</v>
      </c>
    </row>
    <row r="79" spans="1:2" x14ac:dyDescent="0.2">
      <c r="A79" s="319">
        <v>16</v>
      </c>
      <c r="B79" s="319" t="s">
        <v>673</v>
      </c>
    </row>
    <row r="80" spans="1:2" x14ac:dyDescent="0.2">
      <c r="A80" s="319">
        <v>17</v>
      </c>
      <c r="B80" s="319" t="s">
        <v>674</v>
      </c>
    </row>
    <row r="81" spans="1:2" x14ac:dyDescent="0.2">
      <c r="A81" s="319">
        <v>18</v>
      </c>
      <c r="B81" s="319" t="s">
        <v>675</v>
      </c>
    </row>
    <row r="82" spans="1:2" x14ac:dyDescent="0.2">
      <c r="A82" s="319">
        <v>19</v>
      </c>
      <c r="B82" s="319" t="s">
        <v>676</v>
      </c>
    </row>
    <row r="83" spans="1:2" x14ac:dyDescent="0.2">
      <c r="A83" s="319" t="s">
        <v>752</v>
      </c>
      <c r="B83" s="319" t="s">
        <v>753</v>
      </c>
    </row>
    <row r="84" spans="1:2" x14ac:dyDescent="0.2">
      <c r="A84" s="319" t="s">
        <v>754</v>
      </c>
      <c r="B84" s="319" t="s">
        <v>755</v>
      </c>
    </row>
    <row r="85" spans="1:2" x14ac:dyDescent="0.2">
      <c r="A85" s="319">
        <v>21</v>
      </c>
      <c r="B85" s="319" t="s">
        <v>677</v>
      </c>
    </row>
    <row r="86" spans="1:2" x14ac:dyDescent="0.2">
      <c r="A86" s="319">
        <v>22</v>
      </c>
      <c r="B86" s="319" t="s">
        <v>678</v>
      </c>
    </row>
    <row r="87" spans="1:2" x14ac:dyDescent="0.2">
      <c r="A87" s="319">
        <v>23</v>
      </c>
      <c r="B87" s="319" t="s">
        <v>679</v>
      </c>
    </row>
    <row r="88" spans="1:2" x14ac:dyDescent="0.2">
      <c r="A88" s="319">
        <v>24</v>
      </c>
      <c r="B88" s="319" t="s">
        <v>680</v>
      </c>
    </row>
    <row r="89" spans="1:2" x14ac:dyDescent="0.2">
      <c r="A89" s="319">
        <v>25</v>
      </c>
      <c r="B89" s="319" t="s">
        <v>681</v>
      </c>
    </row>
    <row r="90" spans="1:2" x14ac:dyDescent="0.2">
      <c r="A90" s="319">
        <v>26</v>
      </c>
      <c r="B90" s="319" t="s">
        <v>682</v>
      </c>
    </row>
    <row r="91" spans="1:2" x14ac:dyDescent="0.2">
      <c r="A91" s="319">
        <v>27</v>
      </c>
      <c r="B91" s="319" t="s">
        <v>683</v>
      </c>
    </row>
    <row r="92" spans="1:2" x14ac:dyDescent="0.2">
      <c r="A92" s="319">
        <v>28</v>
      </c>
      <c r="B92" s="319" t="s">
        <v>684</v>
      </c>
    </row>
    <row r="93" spans="1:2" x14ac:dyDescent="0.2">
      <c r="A93" s="319">
        <v>29</v>
      </c>
      <c r="B93" s="319" t="s">
        <v>685</v>
      </c>
    </row>
    <row r="94" spans="1:2" x14ac:dyDescent="0.2">
      <c r="A94" s="319">
        <v>30</v>
      </c>
      <c r="B94" s="319" t="s">
        <v>686</v>
      </c>
    </row>
    <row r="95" spans="1:2" x14ac:dyDescent="0.2">
      <c r="A95" s="319">
        <v>31</v>
      </c>
      <c r="B95" s="319" t="s">
        <v>687</v>
      </c>
    </row>
    <row r="96" spans="1:2" x14ac:dyDescent="0.2">
      <c r="A96" s="319">
        <v>32</v>
      </c>
      <c r="B96" s="319" t="s">
        <v>688</v>
      </c>
    </row>
    <row r="97" spans="1:2" x14ac:dyDescent="0.2">
      <c r="A97" s="319">
        <v>33</v>
      </c>
      <c r="B97" s="319" t="s">
        <v>689</v>
      </c>
    </row>
    <row r="98" spans="1:2" x14ac:dyDescent="0.2">
      <c r="A98" s="319">
        <v>34</v>
      </c>
      <c r="B98" s="319" t="s">
        <v>690</v>
      </c>
    </row>
    <row r="99" spans="1:2" x14ac:dyDescent="0.2">
      <c r="A99" s="319">
        <v>35</v>
      </c>
      <c r="B99" s="319" t="s">
        <v>691</v>
      </c>
    </row>
    <row r="100" spans="1:2" x14ac:dyDescent="0.2">
      <c r="A100" s="319">
        <v>36</v>
      </c>
      <c r="B100" s="319" t="s">
        <v>692</v>
      </c>
    </row>
    <row r="101" spans="1:2" x14ac:dyDescent="0.2">
      <c r="A101" s="319">
        <v>37</v>
      </c>
      <c r="B101" s="319" t="s">
        <v>693</v>
      </c>
    </row>
    <row r="102" spans="1:2" x14ac:dyDescent="0.2">
      <c r="A102" s="319">
        <v>38</v>
      </c>
      <c r="B102" s="319" t="s">
        <v>694</v>
      </c>
    </row>
    <row r="103" spans="1:2" x14ac:dyDescent="0.2">
      <c r="A103" s="319">
        <v>39</v>
      </c>
      <c r="B103" s="319" t="s">
        <v>695</v>
      </c>
    </row>
    <row r="104" spans="1:2" x14ac:dyDescent="0.2">
      <c r="A104" s="319">
        <v>40</v>
      </c>
      <c r="B104" s="319" t="s">
        <v>696</v>
      </c>
    </row>
    <row r="105" spans="1:2" x14ac:dyDescent="0.2">
      <c r="A105" s="319">
        <v>41</v>
      </c>
      <c r="B105" s="319" t="s">
        <v>697</v>
      </c>
    </row>
    <row r="106" spans="1:2" x14ac:dyDescent="0.2">
      <c r="A106" s="319">
        <v>42</v>
      </c>
      <c r="B106" s="319" t="s">
        <v>698</v>
      </c>
    </row>
    <row r="107" spans="1:2" x14ac:dyDescent="0.2">
      <c r="A107" s="319">
        <v>43</v>
      </c>
      <c r="B107" s="319" t="s">
        <v>699</v>
      </c>
    </row>
    <row r="108" spans="1:2" x14ac:dyDescent="0.2">
      <c r="A108" s="319">
        <v>44</v>
      </c>
      <c r="B108" s="319" t="s">
        <v>700</v>
      </c>
    </row>
    <row r="109" spans="1:2" x14ac:dyDescent="0.2">
      <c r="A109" s="319">
        <v>45</v>
      </c>
      <c r="B109" s="319" t="s">
        <v>701</v>
      </c>
    </row>
    <row r="110" spans="1:2" x14ac:dyDescent="0.2">
      <c r="A110" s="319">
        <v>46</v>
      </c>
      <c r="B110" s="319" t="s">
        <v>702</v>
      </c>
    </row>
    <row r="111" spans="1:2" x14ac:dyDescent="0.2">
      <c r="A111" s="319">
        <v>47</v>
      </c>
      <c r="B111" s="319" t="s">
        <v>703</v>
      </c>
    </row>
    <row r="112" spans="1:2" x14ac:dyDescent="0.2">
      <c r="A112" s="319">
        <v>48</v>
      </c>
      <c r="B112" s="319" t="s">
        <v>704</v>
      </c>
    </row>
    <row r="113" spans="1:2" x14ac:dyDescent="0.2">
      <c r="A113" s="319">
        <v>49</v>
      </c>
      <c r="B113" s="319" t="s">
        <v>705</v>
      </c>
    </row>
    <row r="114" spans="1:2" x14ac:dyDescent="0.2">
      <c r="A114" s="319">
        <v>50</v>
      </c>
      <c r="B114" s="319" t="s">
        <v>706</v>
      </c>
    </row>
    <row r="115" spans="1:2" x14ac:dyDescent="0.2">
      <c r="A115" s="319">
        <v>51</v>
      </c>
      <c r="B115" s="319" t="s">
        <v>707</v>
      </c>
    </row>
    <row r="116" spans="1:2" x14ac:dyDescent="0.2">
      <c r="A116" s="319">
        <v>52</v>
      </c>
      <c r="B116" s="319" t="s">
        <v>708</v>
      </c>
    </row>
    <row r="117" spans="1:2" x14ac:dyDescent="0.2">
      <c r="A117" s="319">
        <v>53</v>
      </c>
      <c r="B117" s="319" t="s">
        <v>709</v>
      </c>
    </row>
    <row r="118" spans="1:2" x14ac:dyDescent="0.2">
      <c r="A118" s="319">
        <v>54</v>
      </c>
      <c r="B118" s="319" t="s">
        <v>710</v>
      </c>
    </row>
    <row r="119" spans="1:2" x14ac:dyDescent="0.2">
      <c r="A119" s="319">
        <v>55</v>
      </c>
      <c r="B119" s="319" t="s">
        <v>711</v>
      </c>
    </row>
    <row r="120" spans="1:2" x14ac:dyDescent="0.2">
      <c r="A120" s="319">
        <v>56</v>
      </c>
      <c r="B120" s="319" t="s">
        <v>712</v>
      </c>
    </row>
    <row r="121" spans="1:2" x14ac:dyDescent="0.2">
      <c r="A121" s="319">
        <v>57</v>
      </c>
      <c r="B121" s="319" t="s">
        <v>713</v>
      </c>
    </row>
    <row r="122" spans="1:2" x14ac:dyDescent="0.2">
      <c r="A122" s="319">
        <v>58</v>
      </c>
      <c r="B122" s="319" t="s">
        <v>714</v>
      </c>
    </row>
    <row r="123" spans="1:2" x14ac:dyDescent="0.2">
      <c r="A123" s="319">
        <v>59</v>
      </c>
      <c r="B123" s="319" t="s">
        <v>715</v>
      </c>
    </row>
    <row r="124" spans="1:2" x14ac:dyDescent="0.2">
      <c r="A124" s="319">
        <v>60</v>
      </c>
      <c r="B124" s="319" t="s">
        <v>716</v>
      </c>
    </row>
    <row r="125" spans="1:2" x14ac:dyDescent="0.2">
      <c r="A125" s="319">
        <v>61</v>
      </c>
      <c r="B125" s="319" t="s">
        <v>717</v>
      </c>
    </row>
    <row r="126" spans="1:2" x14ac:dyDescent="0.2">
      <c r="A126" s="319">
        <v>62</v>
      </c>
      <c r="B126" s="319" t="s">
        <v>718</v>
      </c>
    </row>
    <row r="127" spans="1:2" x14ac:dyDescent="0.2">
      <c r="A127" s="319">
        <v>63</v>
      </c>
      <c r="B127" s="319" t="s">
        <v>719</v>
      </c>
    </row>
    <row r="128" spans="1:2" x14ac:dyDescent="0.2">
      <c r="A128" s="319">
        <v>64</v>
      </c>
      <c r="B128" s="319" t="s">
        <v>720</v>
      </c>
    </row>
    <row r="129" spans="1:2" x14ac:dyDescent="0.2">
      <c r="A129" s="319">
        <v>65</v>
      </c>
      <c r="B129" s="319" t="s">
        <v>721</v>
      </c>
    </row>
    <row r="130" spans="1:2" x14ac:dyDescent="0.2">
      <c r="A130" s="319">
        <v>66</v>
      </c>
      <c r="B130" s="319" t="s">
        <v>722</v>
      </c>
    </row>
    <row r="131" spans="1:2" x14ac:dyDescent="0.2">
      <c r="A131" s="319">
        <v>67</v>
      </c>
      <c r="B131" s="319" t="s">
        <v>723</v>
      </c>
    </row>
    <row r="132" spans="1:2" x14ac:dyDescent="0.2">
      <c r="A132" s="319">
        <v>68</v>
      </c>
      <c r="B132" s="319" t="s">
        <v>724</v>
      </c>
    </row>
    <row r="133" spans="1:2" x14ac:dyDescent="0.2">
      <c r="A133" s="319">
        <v>69</v>
      </c>
      <c r="B133" s="319" t="s">
        <v>725</v>
      </c>
    </row>
    <row r="134" spans="1:2" x14ac:dyDescent="0.2">
      <c r="A134" s="319">
        <v>70</v>
      </c>
      <c r="B134" s="319" t="s">
        <v>726</v>
      </c>
    </row>
    <row r="135" spans="1:2" x14ac:dyDescent="0.2">
      <c r="A135" s="319">
        <v>71</v>
      </c>
      <c r="B135" s="319" t="s">
        <v>727</v>
      </c>
    </row>
    <row r="136" spans="1:2" x14ac:dyDescent="0.2">
      <c r="A136" s="319">
        <v>72</v>
      </c>
      <c r="B136" s="319" t="s">
        <v>728</v>
      </c>
    </row>
    <row r="137" spans="1:2" x14ac:dyDescent="0.2">
      <c r="A137" s="319">
        <v>73</v>
      </c>
      <c r="B137" s="319" t="s">
        <v>729</v>
      </c>
    </row>
    <row r="138" spans="1:2" x14ac:dyDescent="0.2">
      <c r="A138" s="319">
        <v>74</v>
      </c>
      <c r="B138" s="319" t="s">
        <v>730</v>
      </c>
    </row>
    <row r="139" spans="1:2" x14ac:dyDescent="0.2">
      <c r="A139" s="319">
        <v>75</v>
      </c>
      <c r="B139" s="319" t="s">
        <v>731</v>
      </c>
    </row>
    <row r="140" spans="1:2" x14ac:dyDescent="0.2">
      <c r="A140" s="319">
        <v>76</v>
      </c>
      <c r="B140" s="319" t="s">
        <v>732</v>
      </c>
    </row>
    <row r="141" spans="1:2" x14ac:dyDescent="0.2">
      <c r="A141" s="319">
        <v>77</v>
      </c>
      <c r="B141" s="319" t="s">
        <v>733</v>
      </c>
    </row>
    <row r="142" spans="1:2" x14ac:dyDescent="0.2">
      <c r="A142" s="319">
        <v>78</v>
      </c>
      <c r="B142" s="319" t="s">
        <v>734</v>
      </c>
    </row>
    <row r="143" spans="1:2" x14ac:dyDescent="0.2">
      <c r="A143" s="319">
        <v>79</v>
      </c>
      <c r="B143" s="319" t="s">
        <v>735</v>
      </c>
    </row>
    <row r="144" spans="1:2" x14ac:dyDescent="0.2">
      <c r="A144" s="319">
        <v>80</v>
      </c>
      <c r="B144" s="319" t="s">
        <v>736</v>
      </c>
    </row>
    <row r="145" spans="1:2" x14ac:dyDescent="0.2">
      <c r="A145" s="319">
        <v>81</v>
      </c>
      <c r="B145" s="319" t="s">
        <v>737</v>
      </c>
    </row>
    <row r="146" spans="1:2" x14ac:dyDescent="0.2">
      <c r="A146" s="319">
        <v>82</v>
      </c>
      <c r="B146" s="319" t="s">
        <v>738</v>
      </c>
    </row>
    <row r="147" spans="1:2" x14ac:dyDescent="0.2">
      <c r="A147" s="319">
        <v>83</v>
      </c>
      <c r="B147" s="319" t="s">
        <v>739</v>
      </c>
    </row>
    <row r="148" spans="1:2" x14ac:dyDescent="0.2">
      <c r="A148" s="319">
        <v>84</v>
      </c>
      <c r="B148" s="319" t="s">
        <v>740</v>
      </c>
    </row>
    <row r="149" spans="1:2" x14ac:dyDescent="0.2">
      <c r="A149" s="319">
        <v>85</v>
      </c>
      <c r="B149" s="319" t="s">
        <v>741</v>
      </c>
    </row>
    <row r="150" spans="1:2" x14ac:dyDescent="0.2">
      <c r="A150" s="319">
        <v>86</v>
      </c>
      <c r="B150" s="319" t="s">
        <v>742</v>
      </c>
    </row>
    <row r="151" spans="1:2" x14ac:dyDescent="0.2">
      <c r="A151" s="319">
        <v>87</v>
      </c>
      <c r="B151" s="319" t="s">
        <v>743</v>
      </c>
    </row>
    <row r="152" spans="1:2" x14ac:dyDescent="0.2">
      <c r="A152" s="319">
        <v>88</v>
      </c>
      <c r="B152" s="319" t="s">
        <v>744</v>
      </c>
    </row>
    <row r="153" spans="1:2" x14ac:dyDescent="0.2">
      <c r="A153" s="319">
        <v>89</v>
      </c>
      <c r="B153" s="319" t="s">
        <v>745</v>
      </c>
    </row>
    <row r="154" spans="1:2" x14ac:dyDescent="0.2">
      <c r="A154" s="319">
        <v>90</v>
      </c>
      <c r="B154" s="319" t="s">
        <v>746</v>
      </c>
    </row>
    <row r="155" spans="1:2" x14ac:dyDescent="0.2">
      <c r="A155" s="319">
        <v>91</v>
      </c>
      <c r="B155" s="319" t="s">
        <v>747</v>
      </c>
    </row>
    <row r="156" spans="1:2" x14ac:dyDescent="0.2">
      <c r="A156" s="319">
        <v>92</v>
      </c>
      <c r="B156" s="319" t="s">
        <v>748</v>
      </c>
    </row>
    <row r="157" spans="1:2" x14ac:dyDescent="0.2">
      <c r="A157" s="319">
        <v>93</v>
      </c>
      <c r="B157" s="319" t="s">
        <v>749</v>
      </c>
    </row>
    <row r="158" spans="1:2" x14ac:dyDescent="0.2">
      <c r="A158" s="319">
        <v>94</v>
      </c>
      <c r="B158" s="319" t="s">
        <v>750</v>
      </c>
    </row>
    <row r="159" spans="1:2" x14ac:dyDescent="0.2">
      <c r="A159" s="319">
        <v>95</v>
      </c>
      <c r="B159" s="319" t="s">
        <v>751</v>
      </c>
    </row>
    <row r="160" spans="1:2" x14ac:dyDescent="0.2">
      <c r="A160" s="319">
        <v>971</v>
      </c>
      <c r="B160" s="319" t="s">
        <v>756</v>
      </c>
    </row>
    <row r="161" spans="1:2" x14ac:dyDescent="0.2">
      <c r="A161" s="319">
        <v>972</v>
      </c>
      <c r="B161" s="319" t="s">
        <v>757</v>
      </c>
    </row>
    <row r="162" spans="1:2" x14ac:dyDescent="0.2">
      <c r="A162" s="319">
        <v>973</v>
      </c>
      <c r="B162" s="319" t="s">
        <v>758</v>
      </c>
    </row>
    <row r="163" spans="1:2" x14ac:dyDescent="0.2">
      <c r="A163" s="319">
        <v>974</v>
      </c>
      <c r="B163" s="319" t="s">
        <v>759</v>
      </c>
    </row>
    <row r="164" spans="1:2" x14ac:dyDescent="0.2">
      <c r="A164" s="319">
        <v>976</v>
      </c>
      <c r="B164" s="319" t="s">
        <v>760</v>
      </c>
    </row>
    <row r="165" spans="1:2" x14ac:dyDescent="0.2">
      <c r="A165" s="319">
        <v>999</v>
      </c>
      <c r="B165" s="319" t="s">
        <v>492</v>
      </c>
    </row>
    <row r="166" spans="1:2" x14ac:dyDescent="0.2">
      <c r="A166" s="319"/>
      <c r="B166" s="319"/>
    </row>
    <row r="167" spans="1:2" x14ac:dyDescent="0.2">
      <c r="A167" s="319"/>
      <c r="B167" s="319"/>
    </row>
    <row r="168" spans="1:2" x14ac:dyDescent="0.2">
      <c r="A168" s="319"/>
      <c r="B168" s="319"/>
    </row>
    <row r="169" spans="1:2" x14ac:dyDescent="0.2">
      <c r="A169" s="319"/>
      <c r="B169" s="319"/>
    </row>
    <row r="170" spans="1:2" x14ac:dyDescent="0.2">
      <c r="A170" s="319"/>
      <c r="B170" s="319"/>
    </row>
    <row r="171" spans="1:2" x14ac:dyDescent="0.2">
      <c r="A171" s="319"/>
      <c r="B171" s="319"/>
    </row>
    <row r="172" spans="1:2" x14ac:dyDescent="0.2">
      <c r="A172" s="319"/>
      <c r="B172" s="319"/>
    </row>
    <row r="173" spans="1:2" x14ac:dyDescent="0.2">
      <c r="A173" s="319"/>
      <c r="B173" s="319"/>
    </row>
    <row r="174" spans="1:2" x14ac:dyDescent="0.2">
      <c r="A174" s="319"/>
      <c r="B174" s="319"/>
    </row>
    <row r="175" spans="1:2" x14ac:dyDescent="0.2">
      <c r="A175" s="319"/>
      <c r="B175" s="319"/>
    </row>
    <row r="176" spans="1:2" x14ac:dyDescent="0.2">
      <c r="A176" s="319"/>
      <c r="B176" s="319"/>
    </row>
    <row r="177" spans="1:2" x14ac:dyDescent="0.2">
      <c r="A177" s="319"/>
      <c r="B177" s="319"/>
    </row>
    <row r="178" spans="1:2" x14ac:dyDescent="0.2">
      <c r="A178" s="319"/>
      <c r="B178" s="319"/>
    </row>
    <row r="179" spans="1:2" x14ac:dyDescent="0.2">
      <c r="A179" s="319"/>
      <c r="B179" s="319"/>
    </row>
    <row r="180" spans="1:2" x14ac:dyDescent="0.2">
      <c r="A180" s="319"/>
      <c r="B180" s="319"/>
    </row>
    <row r="181" spans="1:2" x14ac:dyDescent="0.2">
      <c r="A181" s="319"/>
      <c r="B181" s="319"/>
    </row>
    <row r="182" spans="1:2" x14ac:dyDescent="0.2">
      <c r="A182" s="319"/>
      <c r="B182" s="319"/>
    </row>
    <row r="183" spans="1:2" x14ac:dyDescent="0.2">
      <c r="A183" s="319"/>
      <c r="B183" s="319"/>
    </row>
    <row r="184" spans="1:2" x14ac:dyDescent="0.2">
      <c r="A184" s="319"/>
      <c r="B184" s="319"/>
    </row>
    <row r="185" spans="1:2" x14ac:dyDescent="0.2">
      <c r="A185" s="319"/>
      <c r="B185" s="319"/>
    </row>
    <row r="186" spans="1:2" x14ac:dyDescent="0.2">
      <c r="A186" s="319"/>
      <c r="B186" s="319"/>
    </row>
    <row r="187" spans="1:2" x14ac:dyDescent="0.2">
      <c r="A187" s="319"/>
      <c r="B187" s="319"/>
    </row>
    <row r="188" spans="1:2" x14ac:dyDescent="0.2">
      <c r="A188" s="319"/>
      <c r="B188" s="319"/>
    </row>
    <row r="189" spans="1:2" x14ac:dyDescent="0.2">
      <c r="A189" s="319"/>
      <c r="B189" s="319"/>
    </row>
    <row r="190" spans="1:2" x14ac:dyDescent="0.2">
      <c r="A190" s="319"/>
      <c r="B190" s="319"/>
    </row>
    <row r="191" spans="1:2" x14ac:dyDescent="0.2">
      <c r="A191" s="319"/>
      <c r="B191" s="319"/>
    </row>
    <row r="192" spans="1:2" x14ac:dyDescent="0.2">
      <c r="A192" s="319"/>
      <c r="B192" s="319"/>
    </row>
    <row r="193" spans="1:2" x14ac:dyDescent="0.2">
      <c r="A193" s="319"/>
      <c r="B193" s="319"/>
    </row>
    <row r="194" spans="1:2" x14ac:dyDescent="0.2">
      <c r="A194" s="319"/>
      <c r="B194" s="319"/>
    </row>
    <row r="195" spans="1:2" x14ac:dyDescent="0.2">
      <c r="A195" s="319"/>
      <c r="B195" s="319"/>
    </row>
    <row r="196" spans="1:2" x14ac:dyDescent="0.2">
      <c r="A196" s="319"/>
      <c r="B196" s="319"/>
    </row>
    <row r="197" spans="1:2" x14ac:dyDescent="0.2">
      <c r="A197" s="319"/>
      <c r="B197" s="319"/>
    </row>
    <row r="198" spans="1:2" x14ac:dyDescent="0.2">
      <c r="A198" s="319"/>
      <c r="B198" s="319"/>
    </row>
    <row r="199" spans="1:2" x14ac:dyDescent="0.2">
      <c r="A199" s="319"/>
      <c r="B199" s="319"/>
    </row>
    <row r="200" spans="1:2" x14ac:dyDescent="0.2">
      <c r="A200" s="319"/>
      <c r="B200" s="319"/>
    </row>
    <row r="201" spans="1:2" x14ac:dyDescent="0.2">
      <c r="A201" s="319"/>
      <c r="B201" s="319"/>
    </row>
    <row r="202" spans="1:2" x14ac:dyDescent="0.2">
      <c r="A202" s="319"/>
      <c r="B202" s="319"/>
    </row>
    <row r="203" spans="1:2" x14ac:dyDescent="0.2">
      <c r="A203" s="319"/>
      <c r="B203" s="319"/>
    </row>
    <row r="204" spans="1:2" x14ac:dyDescent="0.2">
      <c r="A204" s="319"/>
      <c r="B204" s="319"/>
    </row>
    <row r="205" spans="1:2" x14ac:dyDescent="0.2">
      <c r="A205" s="319"/>
      <c r="B205" s="319"/>
    </row>
    <row r="206" spans="1:2" x14ac:dyDescent="0.2">
      <c r="A206" s="319"/>
      <c r="B206" s="319"/>
    </row>
    <row r="207" spans="1:2" x14ac:dyDescent="0.2">
      <c r="A207" s="319"/>
      <c r="B207" s="319"/>
    </row>
    <row r="208" spans="1:2" x14ac:dyDescent="0.2">
      <c r="A208" s="319"/>
      <c r="B208" s="319"/>
    </row>
    <row r="209" spans="1:2" x14ac:dyDescent="0.2">
      <c r="A209" s="319"/>
      <c r="B209" s="319"/>
    </row>
    <row r="210" spans="1:2" x14ac:dyDescent="0.2">
      <c r="A210" s="319"/>
      <c r="B210" s="319"/>
    </row>
    <row r="211" spans="1:2" x14ac:dyDescent="0.2">
      <c r="A211" s="319"/>
      <c r="B211" s="319"/>
    </row>
    <row r="212" spans="1:2" x14ac:dyDescent="0.2">
      <c r="A212" s="319"/>
      <c r="B212" s="319"/>
    </row>
    <row r="213" spans="1:2" x14ac:dyDescent="0.2">
      <c r="A213" s="319"/>
      <c r="B213" s="319"/>
    </row>
    <row r="214" spans="1:2" x14ac:dyDescent="0.2">
      <c r="A214" s="319"/>
      <c r="B214" s="319"/>
    </row>
    <row r="215" spans="1:2" x14ac:dyDescent="0.2">
      <c r="A215" s="319"/>
      <c r="B215" s="319"/>
    </row>
    <row r="216" spans="1:2" x14ac:dyDescent="0.2">
      <c r="A216" s="319"/>
      <c r="B216" s="319"/>
    </row>
    <row r="217" spans="1:2" x14ac:dyDescent="0.2">
      <c r="A217" s="319"/>
      <c r="B217" s="319"/>
    </row>
    <row r="218" spans="1:2" x14ac:dyDescent="0.2">
      <c r="A218" s="319"/>
      <c r="B218" s="319"/>
    </row>
    <row r="219" spans="1:2" x14ac:dyDescent="0.2">
      <c r="A219" s="319"/>
      <c r="B219" s="319"/>
    </row>
    <row r="220" spans="1:2" x14ac:dyDescent="0.2">
      <c r="A220" s="319"/>
      <c r="B220" s="319"/>
    </row>
    <row r="221" spans="1:2" x14ac:dyDescent="0.2">
      <c r="A221" s="319"/>
      <c r="B221" s="319"/>
    </row>
    <row r="222" spans="1:2" x14ac:dyDescent="0.2">
      <c r="A222" s="319"/>
      <c r="B222" s="319"/>
    </row>
    <row r="223" spans="1:2" x14ac:dyDescent="0.2">
      <c r="A223" s="319"/>
      <c r="B223" s="319"/>
    </row>
    <row r="224" spans="1:2" x14ac:dyDescent="0.2">
      <c r="A224" s="319"/>
      <c r="B224" s="319"/>
    </row>
    <row r="225" spans="1:2" x14ac:dyDescent="0.2">
      <c r="A225" s="319"/>
      <c r="B225" s="319"/>
    </row>
    <row r="226" spans="1:2" x14ac:dyDescent="0.2">
      <c r="A226" s="319"/>
      <c r="B226" s="319"/>
    </row>
    <row r="227" spans="1:2" x14ac:dyDescent="0.2">
      <c r="A227" s="319"/>
      <c r="B227" s="319"/>
    </row>
    <row r="228" spans="1:2" x14ac:dyDescent="0.2">
      <c r="A228" s="319"/>
      <c r="B228" s="319"/>
    </row>
    <row r="229" spans="1:2" x14ac:dyDescent="0.2">
      <c r="A229" s="319"/>
      <c r="B229" s="319"/>
    </row>
    <row r="230" spans="1:2" x14ac:dyDescent="0.2">
      <c r="A230" s="319"/>
      <c r="B230" s="319"/>
    </row>
    <row r="231" spans="1:2" x14ac:dyDescent="0.2">
      <c r="A231" s="319"/>
      <c r="B231" s="319"/>
    </row>
    <row r="232" spans="1:2" x14ac:dyDescent="0.2">
      <c r="A232" s="319"/>
      <c r="B232" s="319"/>
    </row>
    <row r="233" spans="1:2" x14ac:dyDescent="0.2">
      <c r="A233" s="319"/>
      <c r="B233" s="319"/>
    </row>
    <row r="234" spans="1:2" x14ac:dyDescent="0.2">
      <c r="A234" s="319"/>
      <c r="B234" s="319"/>
    </row>
    <row r="235" spans="1:2" x14ac:dyDescent="0.2">
      <c r="A235" s="319"/>
      <c r="B235" s="319"/>
    </row>
    <row r="236" spans="1:2" x14ac:dyDescent="0.2">
      <c r="A236" s="319"/>
      <c r="B236" s="319"/>
    </row>
    <row r="237" spans="1:2" x14ac:dyDescent="0.2">
      <c r="A237" s="319"/>
      <c r="B237" s="319"/>
    </row>
    <row r="238" spans="1:2" x14ac:dyDescent="0.2">
      <c r="A238" s="319"/>
      <c r="B238" s="319"/>
    </row>
    <row r="239" spans="1:2" x14ac:dyDescent="0.2">
      <c r="A239" s="319"/>
      <c r="B239" s="319"/>
    </row>
    <row r="240" spans="1:2" x14ac:dyDescent="0.2">
      <c r="A240" s="319"/>
      <c r="B240" s="319"/>
    </row>
    <row r="241" spans="1:2" x14ac:dyDescent="0.2">
      <c r="A241" s="319"/>
      <c r="B241" s="319"/>
    </row>
    <row r="242" spans="1:2" x14ac:dyDescent="0.2">
      <c r="A242" s="319"/>
      <c r="B242" s="319"/>
    </row>
    <row r="243" spans="1:2" x14ac:dyDescent="0.2">
      <c r="A243" s="319"/>
      <c r="B243" s="319"/>
    </row>
    <row r="244" spans="1:2" x14ac:dyDescent="0.2">
      <c r="A244" s="319"/>
      <c r="B244" s="319"/>
    </row>
    <row r="245" spans="1:2" x14ac:dyDescent="0.2">
      <c r="A245" s="319"/>
      <c r="B245" s="319"/>
    </row>
    <row r="246" spans="1:2" x14ac:dyDescent="0.2">
      <c r="A246" s="319"/>
      <c r="B246" s="319"/>
    </row>
    <row r="247" spans="1:2" x14ac:dyDescent="0.2">
      <c r="A247" s="319"/>
      <c r="B247" s="319"/>
    </row>
    <row r="248" spans="1:2" x14ac:dyDescent="0.2">
      <c r="A248" s="319"/>
      <c r="B248" s="319"/>
    </row>
    <row r="249" spans="1:2" x14ac:dyDescent="0.2">
      <c r="A249" s="319"/>
      <c r="B249" s="319"/>
    </row>
  </sheetData>
  <sheetProtection password="90C1" sheet="1" selectLockedCells="1"/>
  <mergeCells count="3">
    <mergeCell ref="B28:D28"/>
    <mergeCell ref="F30:J30"/>
    <mergeCell ref="B30:D30"/>
  </mergeCells>
  <phoneticPr fontId="22" type="noConversion"/>
  <conditionalFormatting sqref="C24:E24 C18:D18">
    <cfRule type="cellIs" dxfId="40" priority="1" stopIfTrue="1" operator="equal">
      <formula>0</formula>
    </cfRule>
  </conditionalFormatting>
  <dataValidations count="3">
    <dataValidation type="list" allowBlank="1" showInputMessage="1" showErrorMessage="1" errorTitle="Erreur" error="Veuillez saisir une valeur dans la liste déroulante._x000a_" sqref="E26 E28">
      <formula1>"Oui,Non"</formula1>
    </dataValidation>
    <dataValidation type="list" allowBlank="1" showInputMessage="1" showErrorMessage="1" errorTitle="Erreur" error="Veuillez sélectionner une valeur dans la liste déoulante." sqref="F3">
      <formula1>$A$52:$A$60</formula1>
    </dataValidation>
    <dataValidation type="list" allowBlank="1" showInputMessage="1" showErrorMessage="1" errorTitle="Erreur" error="Veuillez sélectionner une valeur dans la liste déroulante." sqref="F6">
      <formula1>$A$64:$A$165</formula1>
    </dataValidation>
  </dataValidations>
  <pageMargins left="0.15748031496062992" right="0.19685039370078741" top="0.47244094488188981" bottom="0.35433070866141736" header="0.23622047244094491" footer="0.15748031496062992"/>
  <pageSetup paperSize="9" scale="96" orientation="landscape" r:id="rId1"/>
  <headerFooter alignWithMargins="0">
    <oddFooter>&amp;L&amp;8&amp;F/&amp;A&amp;R&amp;9&amp;P/&amp;N</oddFooter>
  </headerFooter>
  <ignoredErrors>
    <ignoredError sqref="H1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K572"/>
  <sheetViews>
    <sheetView showGridLines="0" zoomScaleNormal="100" zoomScaleSheetLayoutView="100" workbookViewId="0">
      <pane ySplit="10" topLeftCell="A11" activePane="bottomLeft" state="frozen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419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administratives'!C22="","",'Données administratives'!C22)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administratives'!D22="","",'Données administratives'!D22)</f>
        <v/>
      </c>
      <c r="D8" s="477"/>
      <c r="E8" s="478"/>
      <c r="F8" s="479"/>
      <c r="G8" s="479"/>
      <c r="H8" t="s">
        <v>608</v>
      </c>
      <c r="I8" s="391" t="str">
        <f>IF('Données administratives'!E22="","",'Données administratives'!E22)</f>
        <v/>
      </c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 s="235" t="s">
        <v>607</v>
      </c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 s="199" t="str">
        <f>IF($I$8="","",H17/$I$8*100)</f>
        <v/>
      </c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 s="199" t="str">
        <f>IF($I$8="","",H22/$I$8*100)</f>
        <v/>
      </c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 s="199" t="str">
        <f>IF($I$8="","",H23/$I$8*100)</f>
        <v/>
      </c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 s="199" t="str">
        <f>IF($I$8="","",H30/$I$8*100)</f>
        <v/>
      </c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 s="114" t="str">
        <f>IF($I$8="","",H31/$I$8*100)</f>
        <v/>
      </c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 s="205" t="str">
        <f>IF($I$8="","",H35/$I$8*100)</f>
        <v/>
      </c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 s="205" t="str">
        <f>IF($I$8="","",H37/$I$8*100)</f>
        <v/>
      </c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 s="199" t="str">
        <f>IF($I$8="","",H38/$I$8*100)</f>
        <v/>
      </c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 s="199" t="str">
        <f>IF($I$8="","",H40/$I$8*100)</f>
        <v/>
      </c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 s="114" t="str">
        <f>IF($I$8="","",H41/$I$8*100)</f>
        <v/>
      </c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 s="205" t="str">
        <f>IF($I$8="","",H45/$I$8*100)</f>
        <v/>
      </c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 s="205" t="str">
        <f>IF($I$8="","",H49/$I$8*100)</f>
        <v/>
      </c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 s="199" t="str">
        <f>IF($I$8="","",H50/$I$8*100)</f>
        <v/>
      </c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 s="205" t="str">
        <f>IF($I$8="","",H57/$I$8*100)</f>
        <v/>
      </c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 s="205" t="str">
        <f>IF($I$8="","",H61/$I$8*100)</f>
        <v/>
      </c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 s="199" t="str">
        <f>IF($I$8="","",H62/$I$8*100)</f>
        <v/>
      </c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 s="114" t="str">
        <f>IF($I$8="","",H63/$I$8*100)</f>
        <v/>
      </c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 s="205" t="str">
        <f>IF($I$8="","",H70/$I$8*100)</f>
        <v/>
      </c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 s="205" t="str">
        <f>IF($I$8="","",H74/$I$8*100)</f>
        <v/>
      </c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 s="199" t="str">
        <f>IF($I$8="","",H75/$I$8*100)</f>
        <v/>
      </c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 s="199" t="str">
        <f>IF($I$8="","",H77/$I$8*100)</f>
        <v/>
      </c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 s="114" t="str">
        <f>IF($I$8="","",H78/$I$8*100)</f>
        <v/>
      </c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 s="199" t="str">
        <f>IF($I$8="","",H81/$I$8*100)</f>
        <v/>
      </c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 s="199" t="str">
        <f>IF($I$8="","",H87/$I$8*100)</f>
        <v/>
      </c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 s="199" t="str">
        <f>IF($I$8="","",H92/$I$8*100)</f>
        <v/>
      </c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 s="199" t="str">
        <f>IF($I$8="","",H95/$I$8*100)</f>
        <v/>
      </c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 s="199" t="str">
        <f>IF($I$8="","",H99/$I$8*100)</f>
        <v/>
      </c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 s="114" t="str">
        <f>IF($I$8="","",H100/$I$8*100)</f>
        <v/>
      </c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 s="199" t="str">
        <f>IF($I$8="","",H105/$I$8*100)</f>
        <v/>
      </c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 s="114" t="str">
        <f>IF($I$8="","",H106/$I$8*100)</f>
        <v/>
      </c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 s="258" t="str">
        <f>IF($I$8="","",H107/$I$8*100)</f>
        <v/>
      </c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 s="199" t="str">
        <f>IF($I$8="","",H116/$I$8*100)</f>
        <v/>
      </c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 s="199" t="str">
        <f>IF($I$8="","",H120/$I$8*100)</f>
        <v/>
      </c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 s="199" t="str">
        <f>IF($I$8="","",H127/$I$8*100)</f>
        <v/>
      </c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 s="199" t="str">
        <f>IF($I$8="","",H134/$I$8*100)</f>
        <v/>
      </c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 s="114" t="str">
        <f>IF($I$8="","",H135/$I$8*100)</f>
        <v/>
      </c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 s="199" t="str">
        <f>IF($I$8="","",H140/$I$8*100)</f>
        <v/>
      </c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 s="205" t="str">
        <f>IF($I$8="","",H147/$I$8*100)</f>
        <v/>
      </c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 s="205" t="str">
        <f>IF($I$8="","",H151/$I$8*100)</f>
        <v/>
      </c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 s="199" t="str">
        <f>IF($I$8="","",H152/$I$8*100)</f>
        <v/>
      </c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 s="199" t="str">
        <f>IF($I$8="","",H154/$I$8*100)</f>
        <v/>
      </c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 s="114" t="str">
        <f>IF($I$8="","",H155/$I$8*100)</f>
        <v/>
      </c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 s="114" t="str">
        <f>IF($I$8="","",H156/$I$8*100)</f>
        <v/>
      </c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 s="199" t="str">
        <f>IF($I$8="","",H163/$I$8*100)</f>
        <v/>
      </c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 s="199" t="str">
        <f>IF($I$8="","",H168/$I$8*100)</f>
        <v/>
      </c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 s="199" t="str">
        <f>IF($I$8="","",H170/$I$8*100)</f>
        <v/>
      </c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 s="114" t="str">
        <f>IF($I$8="","",H171/$I$8*100)</f>
        <v/>
      </c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 s="199" t="str">
        <f>IF($I$8="","",H177/$I$8*100)</f>
        <v/>
      </c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 s="199" t="str">
        <f>IF($I$8="","",H183/$I$8*100)</f>
        <v/>
      </c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 s="114" t="str">
        <f>IF($I$8="","",H184/$I$8*100)</f>
        <v/>
      </c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 s="199" t="str">
        <f>IF($I$8="","",H191/$I$8*100)</f>
        <v/>
      </c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99" t="str">
        <f>IF($I$8="","",H193/$I$8*100)</f>
        <v/>
      </c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 s="199" t="str">
        <f>IF($I$8="","",H198/$I$8*100)</f>
        <v/>
      </c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99" t="str">
        <f>IF($I$8="","",H200/$I$8*100)</f>
        <v/>
      </c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H191+H193+H200+H198</f>
        <v>0</v>
      </c>
      <c r="I201" s="114" t="str">
        <f>IF(C8="","",H201/$C$8*1000)</f>
        <v/>
      </c>
      <c r="J201" s="114" t="str">
        <f>IF($I$8="","",H201/$I$8*100)</f>
        <v/>
      </c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 s="114" t="str">
        <f>IF($I$8="","",H202/$I$8*100)</f>
        <v/>
      </c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 s="114" t="str">
        <f>IF($I$8="","",H203/$I$8*100)</f>
        <v/>
      </c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99" t="str">
        <f>IF($I$8="","",H206/$I$8*100)</f>
        <v/>
      </c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199" t="str">
        <f>IF($I$8="","",H208/$I$8*100)</f>
        <v/>
      </c>
    </row>
    <row r="209" spans="1:10" x14ac:dyDescent="0.2">
      <c r="A209" s="110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14" t="str">
        <f>IF($I$8="","",H209/$I$8*100)</f>
        <v/>
      </c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H156+H203+H206+H208</f>
        <v>0</v>
      </c>
      <c r="I210" s="114" t="str">
        <f>IF($C$8="","",H210/$C$8*1000)</f>
        <v/>
      </c>
      <c r="J210" s="114" t="str">
        <f>IF($I$8="","",H210/$I$8*100)</f>
        <v/>
      </c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IF($C$8="","",H216/$C$8*1000)</f>
        <v/>
      </c>
      <c r="J216" s="199" t="str">
        <f>IF($I$8="","",H216/$I$8*100)</f>
        <v/>
      </c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 s="122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99" t="str">
        <f>IF($I$8="","",H220/$I$8*100)</f>
        <v/>
      </c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 s="114" t="str">
        <f>IF($I$8="","",H221/$I$8*100)</f>
        <v/>
      </c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 s="199" t="str">
        <f>IF($I$8="","",H223/$I$8*100)</f>
        <v/>
      </c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 s="114" t="str">
        <f>IF($I$8="","",H224/$I$8*100)</f>
        <v/>
      </c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 s="205" t="str">
        <f>IF($I$8="","",H229/$I$8*100)</f>
        <v/>
      </c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 s="205" t="str">
        <f>IF($I$8="","",H231/$I$8*100)</f>
        <v/>
      </c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 s="199" t="str">
        <f>IF($I$8="","",H232/$I$8*100)</f>
        <v/>
      </c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 s="258" t="str">
        <f>IF($I$8="","",H233/$I$8*100)</f>
        <v/>
      </c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 s="114" t="str">
        <f>IF($I$8="","",H234/$I$8*100)</f>
        <v/>
      </c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 s="199" t="str">
        <f>IF($I$8="","",H238/$I$8*100)</f>
        <v/>
      </c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 s="205" t="str">
        <f>IF($I$8="","",H242/$I$8*100)</f>
        <v/>
      </c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 s="205" t="str">
        <f>IF($I$8="","",H244/$I$8*100)</f>
        <v/>
      </c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 s="199" t="str">
        <f>IF($I$8="","",H245/$I$8*100)</f>
        <v/>
      </c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 s="199" t="str">
        <f>IF($I$8="","",H249/$I$8*100)</f>
        <v/>
      </c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 s="199" t="str">
        <f>IF($I$8="","",H251/$I$8*100)</f>
        <v/>
      </c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 s="199" t="str">
        <f>IF($I$8="","",H255/$I$8*100)</f>
        <v/>
      </c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 s="199" t="str">
        <f>IF($I$8="","",H257/$I$8*100)</f>
        <v/>
      </c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 s="258" t="str">
        <f>IF($I$8="","",H258/$I$8*100)</f>
        <v/>
      </c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 s="205" t="str">
        <f>IF($I$8="","",H265/$I$8*100)</f>
        <v/>
      </c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 s="205" t="str">
        <f>IF($I$8="","",H267/$I$8*100)</f>
        <v/>
      </c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 s="199" t="str">
        <f>IF($I$8="","",H268/$I$8*100)</f>
        <v/>
      </c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 s="199" t="str">
        <f>IF($I$8="","",H270/$I$8*100)</f>
        <v/>
      </c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 s="199" t="str">
        <f>IF($I$8="","",H272/$I$8*100)</f>
        <v/>
      </c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 s="199" t="str">
        <f>IF($I$8="","",H273/$I$8*100)</f>
        <v/>
      </c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 s="258" t="str">
        <f>IF($I$8="","",H274/$I$8*100)</f>
        <v/>
      </c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 s="205" t="str">
        <f>IF($I$8="","",H283/$I$8*100)</f>
        <v/>
      </c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 s="205" t="str">
        <f>IF($I$8="","",H286/$I$8*100)</f>
        <v/>
      </c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 s="199" t="str">
        <f>IF($I$8="","",H287/$I$8*100)</f>
        <v/>
      </c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 s="199" t="str">
        <f>IF($I$8="","",H291/$I$8*100)</f>
        <v/>
      </c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 s="199" t="str">
        <f>IF($I$8="","",H292/$I$8*100)</f>
        <v/>
      </c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 s="205" t="str">
        <f>IF($I$8="","",H297/$I$8*100)</f>
        <v/>
      </c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 s="205" t="str">
        <f>IF($I$8="","",H299/$I$8*100)</f>
        <v/>
      </c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 s="199" t="str">
        <f>IF($I$8="","",H300/$I$8*100)</f>
        <v/>
      </c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 s="199" t="str">
        <f>IF($I$8="","",H304/$I$8*100)</f>
        <v/>
      </c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 s="199" t="str">
        <f>IF($I$8="","",H305/$I$8*100)</f>
        <v/>
      </c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 s="199" t="str">
        <f>IF($I$8="","",H310/$I$8*100)</f>
        <v/>
      </c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 s="199" t="str">
        <f>IF($I$8="","",H317/$I$8*100)</f>
        <v/>
      </c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 s="205" t="str">
        <f>IF($I$8="","",H323/$I$8*100)</f>
        <v/>
      </c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 s="205" t="str">
        <f>IF($I$8="","",H325/$I$8*100)</f>
        <v/>
      </c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 s="199" t="str">
        <f>IF($I$8="","",H326/$I$8*100)</f>
        <v/>
      </c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 s="199" t="str">
        <f>IF($I$8="","",H333/$I$8*100)</f>
        <v/>
      </c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 s="199" t="str">
        <f>IF($I$8="","",H337/$I$8*100)</f>
        <v/>
      </c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 s="199" t="str">
        <f>IF($I$8="","",H339/$I$8*100)</f>
        <v/>
      </c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 s="114" t="str">
        <f>IF($I$8="","",H340/$I$8*100)</f>
        <v/>
      </c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 s="205" t="str">
        <f>IF($I$8="","",H346/$I$8*100)</f>
        <v/>
      </c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 s="205" t="str">
        <f>IF($I$8="","",H349/$I$8*100)</f>
        <v/>
      </c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 s="199" t="str">
        <f>IF($I$8="","",H350/$I$8*100)</f>
        <v/>
      </c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 s="205" t="str">
        <f>IF($I$8="","",H353/$I$8*100)</f>
        <v/>
      </c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 s="205" t="str">
        <f>IF($I$8="","",H355/$I$8*100)</f>
        <v/>
      </c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 s="199" t="str">
        <f>IF($I$8="","",H356/$I$8*100)</f>
        <v/>
      </c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 s="114" t="str">
        <f>IF($I$8="","",H357/$I$8*100)</f>
        <v/>
      </c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 s="199" t="str">
        <f>IF($I$8="","",H362/$I$8*100)</f>
        <v/>
      </c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 s="258" t="str">
        <f>IF($I$8="","",H363/$I$8*100)</f>
        <v/>
      </c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 s="199" t="str">
        <f>IF($I$8="","",H371/$I$8*100)</f>
        <v/>
      </c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 s="199" t="str">
        <f>IF($I$8="","",H379/$I$8*100)</f>
        <v/>
      </c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 s="205" t="str">
        <f>IF($I$8="","",H384/$I$8*100)</f>
        <v/>
      </c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 s="205" t="str">
        <f>IF($I$8="","",H386/$I$8*100)</f>
        <v/>
      </c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 s="199" t="str">
        <f>IF($I$8="","",H387/$I$8*100)</f>
        <v/>
      </c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 s="199" t="str">
        <f>IF($I$8="","",H389/$I$8*100)</f>
        <v/>
      </c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 s="258" t="str">
        <f>IF($I$8="","",H390/$I$8*100)</f>
        <v/>
      </c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 s="199" t="str">
        <f>IF($I$8="","",H395/$I$8*100)</f>
        <v/>
      </c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 s="199" t="str">
        <f>IF($I$8="","",H397/$I$8*100)</f>
        <v/>
      </c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 s="114" t="str">
        <f>IF($I$8="","",H398/$I$8*100)</f>
        <v/>
      </c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 s="199" t="str">
        <f>IF($I$8="","",H401/$I$8*100)</f>
        <v/>
      </c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 s="199" t="str">
        <f>IF($I$8="","",H403/$I$8*100)</f>
        <v/>
      </c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 s="205" t="str">
        <f>IF($I$8="","",H406/$I$8*100)</f>
        <v/>
      </c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 s="205" t="str">
        <f>IF($I$8="","",H408/$I$8*100)</f>
        <v/>
      </c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 s="199" t="str">
        <f>IF($I$8="","",H409/$I$8*100)</f>
        <v/>
      </c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 s="205" t="str">
        <f>IF($I$8="","",H412/$I$8*100)</f>
        <v/>
      </c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 s="205" t="str">
        <f>IF($I$8="","",H414/$I$8*100)</f>
        <v/>
      </c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 s="199" t="str">
        <f>IF($I$8="","",H415/$I$8*100)</f>
        <v/>
      </c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 s="205" t="str">
        <f>IF($I$8="","",H421/$I$8*100)</f>
        <v/>
      </c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 s="205" t="str">
        <f>IF($I$8="","",H424/$I$8*100)</f>
        <v/>
      </c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 s="199" t="str">
        <f>IF($I$8="","",H425/$I$8*100)</f>
        <v/>
      </c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 s="205" t="str">
        <f>IF($I$8="","",H428/$I$8*100)</f>
        <v/>
      </c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 s="205" t="str">
        <f>IF($I$8="","",H431/$I$8*100)</f>
        <v/>
      </c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 s="199" t="str">
        <f>IF($I$8="","",H432/$I$8*100)</f>
        <v/>
      </c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 s="205" t="str">
        <f>IF($I$8="","",H435/$I$8*100)</f>
        <v/>
      </c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 s="205" t="str">
        <f>IF($I$8="","",H437/$I$8*100)</f>
        <v/>
      </c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 s="199" t="str">
        <f>IF($I$8="","",H438/$I$8*100)</f>
        <v/>
      </c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 s="199" t="str">
        <f>IF($I$8="","",H440/$I$8*100)</f>
        <v/>
      </c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 s="114" t="str">
        <f>IF($I$8="","",H441/$I$8*100)</f>
        <v/>
      </c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 s="114" t="str">
        <f>IF($I$8="","",H442/$I$8*100)</f>
        <v/>
      </c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 s="114" t="str">
        <f>IF($I$8="","",H443/$I$8*100)</f>
        <v/>
      </c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 s="258" t="str">
        <f>IF($I$8="","",H444/$I$8*100)</f>
        <v/>
      </c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 s="205" t="str">
        <f>IF($I$8="","",H449/$I$8*100)</f>
        <v/>
      </c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 s="205" t="str">
        <f>IF($I$8="","",H451/$I$8*100)</f>
        <v/>
      </c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 s="258" t="str">
        <f>IF($I$8="","",H452/$I$8*100)</f>
        <v/>
      </c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 s="199" t="str">
        <f>IF($I$8="","",H461/$I$8*100)</f>
        <v/>
      </c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 s="199" t="str">
        <f>IF($I$8="","",H466/$I$8*100)</f>
        <v/>
      </c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 s="114" t="str">
        <f>IF($I$8="","",H467/$I$8*100)</f>
        <v/>
      </c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 s="205" t="str">
        <f>IF($I$8="","",H474/$I$8*100)</f>
        <v/>
      </c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 s="205" t="str">
        <f>IF($I$8="","",H477/$I$8*100)</f>
        <v/>
      </c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 s="199" t="str">
        <f>IF($I$8="","",H478/$I$8*100)</f>
        <v/>
      </c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 s="199" t="str">
        <f>IF($I$8="","",H479/$I$8*100)</f>
        <v/>
      </c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 s="199" t="str">
        <f>IF($I$8="","",H480/$I$8*100)</f>
        <v/>
      </c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 s="205" t="str">
        <f>IF($I$8="","",H483/$I$8*100)</f>
        <v/>
      </c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 s="205" t="str">
        <f>IF($I$8="","",H486/$I$8*100)</f>
        <v/>
      </c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 s="199" t="str">
        <f>IF($I$8="","",H487/$I$8*100)</f>
        <v/>
      </c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 s="199" t="str">
        <f>IF($I$8="","",H489/$I$8*100)</f>
        <v/>
      </c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 s="114" t="str">
        <f>IF($I$8="","",H490/$I$8*100)</f>
        <v/>
      </c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14" t="str">
        <f>IF($I$8="","",H491/$I$8*100)</f>
        <v/>
      </c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 s="114" t="str">
        <f>IF($I$8="","",H492/$I$8*100)</f>
        <v/>
      </c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 s="205" t="str">
        <f>IF($I$8="","",H498/$I$8*100)</f>
        <v/>
      </c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 s="205" t="str">
        <f>IF($I$8="","",H500/$I$8*100)</f>
        <v/>
      </c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 s="199" t="str">
        <f>IF($I$8="","",H501/$I$8*100)</f>
        <v/>
      </c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 s="205" t="str">
        <f>IF($I$8="","",H504/$I$8*100)</f>
        <v/>
      </c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 s="205" t="str">
        <f>IF($I$8="","",H507/$I$8*100)</f>
        <v/>
      </c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 s="199" t="str">
        <f>IF($I$8="","",H508/$I$8*100)</f>
        <v/>
      </c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 s="205" t="str">
        <f>IF($I$8="","",H512/$I$8*100)</f>
        <v/>
      </c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 s="205" t="str">
        <f>IF($I$8="","",H514/$I$8*100)</f>
        <v/>
      </c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 s="199" t="str">
        <f>IF($I$8="","",H515/$I$8*100)</f>
        <v/>
      </c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 s="205" t="str">
        <f>IF($I$8="","",H518/$I$8*100)</f>
        <v/>
      </c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 s="205" t="str">
        <f>IF($I$8="","",H521/$I$8*100)</f>
        <v/>
      </c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 s="199" t="str">
        <f>IF($I$8="","",H522/$I$8*100)</f>
        <v/>
      </c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 s="199" t="str">
        <f>IF($I$8="","",H524/$I$8*100)</f>
        <v/>
      </c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 s="199" t="str">
        <f>IF($I$8="","",H528/$I$8*100)</f>
        <v/>
      </c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205" t="str">
        <f>IF($I$8="","",H531/$I$8*100)</f>
        <v/>
      </c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205" t="str">
        <f>IF($I$8="","",H533/$I$8*100)</f>
        <v/>
      </c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99" t="str">
        <f>IF($I$8="","",H534/$I$8*100)</f>
        <v/>
      </c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 s="258" t="str">
        <f>IF($I$8="","",H535/$I$8*100)</f>
        <v/>
      </c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 s="114" t="str">
        <f>IF($I$8="","",H536/$I$8*100)</f>
        <v/>
      </c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 s="205" t="str">
        <f>IF($I$8="","",H542/$I$8*100)</f>
        <v/>
      </c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 s="205" t="str">
        <f>IF($I$8="","",H544/$I$8*100)</f>
        <v/>
      </c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 s="199" t="str">
        <f>IF($I$8="","",H545/$I$8*100)</f>
        <v/>
      </c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99" t="str">
        <f>IF($I$8="","",H549/$I$8*100)</f>
        <v/>
      </c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 s="392" t="str">
        <f>IF($I$8="","",H550/$I$8*100)</f>
        <v/>
      </c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H550-H491-H545-H549</f>
        <v>0</v>
      </c>
      <c r="I552" s="420" t="str">
        <f>IF($C$8="","",H552/$C$8*1000)</f>
        <v/>
      </c>
      <c r="J552" s="266" t="str">
        <f>IF($I$8="","",H552/$I$8*100)</f>
        <v/>
      </c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43 E540:E541 E526:E527 E389 E385 E395 E397 E401 E403 E405 E407 E411 E413 E417:E420 E422:E423 E427 E429:E430 E440 E448 E450 E457:E460 E463:E465 E471:E473 E434:E438 E517 E513 E510:E511 E505:E506 E503 E499 E495:E497 E489 E484:E485 E482 E475:E476 E549 E223 E228:E232 E279:E282 E272 E270 E266 E238 E240:E241 E247:E249 E251 E253:E254 E257 E262:E264 E243 E312:E316 E307:E309 E298 E302:E303 E319:E322 E324 E328:E332 E295:E296 E289:E290 E284:E285 E360:E361 E354 E352 E347:E348 E343:E345 E339 E335:E336 E381:E383 E373:E378 E367:E370 E204:E209 E95 E90:E91 E103:E104 E97:E98 E112:E115 E81 E77 E71:E73 E84:E86 E118:E119 E122:E126 E34 E36 E40 E15:E16 E19:E21 E26:E29 E52:E56 E44 E46:E48 E58:E60 E66:E69 E160:E162 E187:E190 E195:E197 E170 E174:E176 E179:E182 E165:E167 E129:E133 E138:E139 E142:E146 E148:E150 E154 E218:E220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28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indexed="10"/>
  </sheetPr>
  <dimension ref="A1:J352"/>
  <sheetViews>
    <sheetView workbookViewId="0">
      <selection activeCell="O43" sqref="O43"/>
    </sheetView>
  </sheetViews>
  <sheetFormatPr baseColWidth="10" defaultRowHeight="12.75" x14ac:dyDescent="0.2"/>
  <cols>
    <col min="1" max="1" width="38.5703125" customWidth="1"/>
    <col min="2" max="2" width="20.5703125" customWidth="1"/>
    <col min="3" max="3" width="21.5703125" customWidth="1"/>
  </cols>
  <sheetData>
    <row r="1" spans="1:10" x14ac:dyDescent="0.2">
      <c r="A1" s="236" t="s">
        <v>590</v>
      </c>
      <c r="I1" s="250"/>
      <c r="J1" s="250"/>
    </row>
    <row r="2" spans="1:10" x14ac:dyDescent="0.2">
      <c r="I2" s="250"/>
      <c r="J2" s="250"/>
    </row>
    <row r="3" spans="1:10" x14ac:dyDescent="0.2">
      <c r="A3" s="271" t="s">
        <v>423</v>
      </c>
      <c r="B3" s="274" t="s">
        <v>424</v>
      </c>
      <c r="C3" s="274" t="s">
        <v>425</v>
      </c>
    </row>
    <row r="4" spans="1:10" x14ac:dyDescent="0.2">
      <c r="A4" s="4" t="s">
        <v>585</v>
      </c>
      <c r="B4" s="250">
        <f>IF('Total établissement'!$H$550&lt;&gt;0,'Total établissement'!$H$63,'Total étab automatique'!$H$63)</f>
        <v>0</v>
      </c>
      <c r="C4" s="250" t="e">
        <f>IF('Données administratives'!$D$22&lt;&gt;"",B4/'Données administratives'!$D$22*1000,B4/'Données administratives'!$D$24*1000)</f>
        <v>#DIV/0!</v>
      </c>
    </row>
    <row r="5" spans="1:10" x14ac:dyDescent="0.2">
      <c r="A5" s="379" t="s">
        <v>571</v>
      </c>
      <c r="B5" s="380">
        <f>IF('Total établissement'!$H$550&lt;&gt;0,'Total établissement'!$H$75,'Total étab automatique'!$H$75)</f>
        <v>0</v>
      </c>
      <c r="C5" s="380" t="e">
        <f>IF('Données administratives'!$D$22&lt;&gt;"",B5/'Données administratives'!$D$22*1000,B5/'Données administratives'!$D$24*1000)</f>
        <v>#DIV/0!</v>
      </c>
    </row>
    <row r="6" spans="1:10" x14ac:dyDescent="0.2">
      <c r="A6" s="379" t="s">
        <v>576</v>
      </c>
      <c r="B6" s="380">
        <f>IF('Total établissement'!$H$550&lt;&gt;0,'Total établissement'!$H$41,'Total étab automatique'!$H$41)</f>
        <v>0</v>
      </c>
      <c r="C6" s="380" t="e">
        <f>IF('Données administratives'!$D$22&lt;&gt;"",B6/'Données administratives'!$D$22*1000,B6/'Données administratives'!$D$24*1000)</f>
        <v>#DIV/0!</v>
      </c>
    </row>
    <row r="7" spans="1:10" x14ac:dyDescent="0.2">
      <c r="A7" s="379" t="s">
        <v>609</v>
      </c>
      <c r="B7" s="380">
        <f>IF('Total établissement'!$H$550&lt;&gt;0,'Total établissement'!$H$92,'Total étab automatique'!$H$92)</f>
        <v>0</v>
      </c>
      <c r="C7" s="380" t="e">
        <f>IF('Données administratives'!$D$22&lt;&gt;"",B7/'Données administratives'!$D$22*1000,B7/'Données administratives'!$D$24*1000)</f>
        <v>#DIV/0!</v>
      </c>
    </row>
    <row r="8" spans="1:10" x14ac:dyDescent="0.2">
      <c r="A8" s="379" t="s">
        <v>586</v>
      </c>
      <c r="B8" s="380">
        <f>IF('Total établissement'!$H$550&lt;&gt;0,'Total établissement'!$H$156,'Total étab automatique'!$H$156)</f>
        <v>0</v>
      </c>
      <c r="C8" s="380" t="e">
        <f>IF('Données administratives'!$D$22&lt;&gt;"",B8/'Données administratives'!$D$22*1000,B8/'Données administratives'!$D$24*1000)</f>
        <v>#DIV/0!</v>
      </c>
    </row>
    <row r="9" spans="1:10" x14ac:dyDescent="0.2">
      <c r="A9" s="379" t="s">
        <v>587</v>
      </c>
      <c r="B9" s="380">
        <f>IF('Total établissement'!$H$550&lt;&gt;0,'Total établissement'!$H$203,'Total étab automatique'!$H$203)</f>
        <v>0</v>
      </c>
      <c r="C9" s="381" t="e">
        <f>IF('Données administratives'!$D$22&lt;&gt;"",B9/'Données administratives'!$D$22*1000,B9/'Données administratives'!$D$24*1000)</f>
        <v>#DIV/0!</v>
      </c>
    </row>
    <row r="10" spans="1:10" x14ac:dyDescent="0.2">
      <c r="A10" s="386" t="s">
        <v>20</v>
      </c>
      <c r="B10" s="387">
        <f>IF('Total établissement'!$H$550&lt;&gt;0,'Total établissement'!$H$177,'Total étab automatique'!$H$177)</f>
        <v>0</v>
      </c>
      <c r="C10" s="387" t="e">
        <f>IF('Données administratives'!$D$22&lt;&gt;"",B10/'Données administratives'!$D$22*1000,B10/'Données administratives'!$D$24*1000)</f>
        <v>#DIV/0!</v>
      </c>
    </row>
    <row r="11" spans="1:10" x14ac:dyDescent="0.2">
      <c r="A11" s="386" t="s">
        <v>22</v>
      </c>
      <c r="B11" s="387">
        <f>IF('Total établissement'!$H$550&lt;&gt;0,'Total établissement'!$H$183,'Total étab automatique'!$H$183)</f>
        <v>0</v>
      </c>
      <c r="C11" s="387" t="e">
        <f>IF('Données administratives'!$D$22&lt;&gt;"",B11/'Données administratives'!$D$22*1000,B11/'Données administratives'!$D$24*1000)</f>
        <v>#DIV/0!</v>
      </c>
    </row>
    <row r="12" spans="1:10" ht="25.5" x14ac:dyDescent="0.2">
      <c r="A12" s="466" t="s">
        <v>811</v>
      </c>
      <c r="B12" s="383">
        <f>IF('Total établissement'!$H$550&lt;&gt;0,'Total établissement'!$H$201,'Total étab automatique'!$H$201)</f>
        <v>0</v>
      </c>
      <c r="C12" s="383" t="e">
        <f>IF('Données administratives'!$D$22&lt;&gt;"",B12/'Données administratives'!$D$22*1000,B12/'Données administratives'!$D$24*1000)</f>
        <v>#DIV/0!</v>
      </c>
    </row>
    <row r="13" spans="1:10" x14ac:dyDescent="0.2">
      <c r="A13" s="379" t="s">
        <v>94</v>
      </c>
      <c r="B13" s="380">
        <f>IF('Total établissement'!$H$550&lt;&gt;0,'Total établissement'!$H$224,'Total étab automatique'!$H$224)</f>
        <v>0</v>
      </c>
      <c r="C13" s="380" t="e">
        <f>IF('Données administratives'!$D$22&lt;&gt;"",B13/'Données administratives'!$D$22*1000,B13/'Données administratives'!$D$24*1000)</f>
        <v>#DIV/0!</v>
      </c>
    </row>
    <row r="14" spans="1:10" x14ac:dyDescent="0.2">
      <c r="A14" s="386" t="s">
        <v>588</v>
      </c>
      <c r="B14" s="361">
        <f>IF('Total établissement'!$H$550&lt;&gt;0,'Total établissement'!$H$216,'Total étab automatique'!$H$216)</f>
        <v>0</v>
      </c>
      <c r="C14" s="387" t="e">
        <f>IF('Données administratives'!$D$22&lt;&gt;"",B14/'Données administratives'!$D$22*1000,B14/'Données administratives'!$D$24*1000)</f>
        <v>#DIV/0!</v>
      </c>
    </row>
    <row r="15" spans="1:10" x14ac:dyDescent="0.2">
      <c r="A15" s="382" t="s">
        <v>577</v>
      </c>
      <c r="B15" s="380">
        <f>IF('Total établissement'!$H$550&lt;&gt;0,'Total établissement'!$H$234-SUM(B4:B9,B13),'Total étab automatique'!$H$234-SUM(B4:B9,B13))</f>
        <v>0</v>
      </c>
      <c r="C15" s="383" t="e">
        <f>IF('Données administratives'!$D$22&lt;&gt;"",B15/'Données administratives'!$D$22*1000,B15/'Données administratives'!$D$24*1000)</f>
        <v>#DIV/0!</v>
      </c>
    </row>
    <row r="16" spans="1:10" x14ac:dyDescent="0.2">
      <c r="A16" s="384" t="s">
        <v>426</v>
      </c>
      <c r="B16" s="380">
        <f>IF('Total établissement'!$H$550&lt;&gt;0,'Total établissement'!$H$274,'Total étab automatique'!$H$274)</f>
        <v>0</v>
      </c>
      <c r="C16" s="383" t="e">
        <f>IF('Données administratives'!$D$22&lt;&gt;"",B16/'Données administratives'!$D$22*1000,B16/'Données administratives'!$D$24*1000)</f>
        <v>#DIV/0!</v>
      </c>
    </row>
    <row r="17" spans="1:3" x14ac:dyDescent="0.2">
      <c r="A17" s="384" t="s">
        <v>589</v>
      </c>
      <c r="B17" s="380">
        <f>IF('Total établissement'!$H$550&lt;&gt;0,'Total établissement'!$H$363,'Total étab automatique'!$H$363)</f>
        <v>0</v>
      </c>
      <c r="C17" s="383" t="e">
        <f>IF('Données administratives'!$D$22&lt;&gt;"",B17/'Données administratives'!$D$22*1000,B17/'Données administratives'!$D$24*1000)</f>
        <v>#DIV/0!</v>
      </c>
    </row>
    <row r="18" spans="1:3" x14ac:dyDescent="0.2">
      <c r="A18" s="384" t="s">
        <v>427</v>
      </c>
      <c r="B18" s="380">
        <f>IF('Total établissement'!$H$550&lt;&gt;0,'Total établissement'!$H$390,'Total étab automatique'!$H$390)</f>
        <v>0</v>
      </c>
      <c r="C18" s="385" t="e">
        <f>IF('Données administratives'!$D$22&lt;&gt;"",B18/'Données administratives'!$D$22*1000,B18/'Données administratives'!$D$24*1000)</f>
        <v>#DIV/0!</v>
      </c>
    </row>
    <row r="19" spans="1:3" x14ac:dyDescent="0.2">
      <c r="A19" s="384" t="s">
        <v>109</v>
      </c>
      <c r="B19" s="380">
        <f>IF('Total établissement'!$H$550&lt;&gt;0,'Total établissement'!$H$443,'Total étab automatique'!$H$443)</f>
        <v>0</v>
      </c>
      <c r="C19" s="385" t="e">
        <f>IF('Données administratives'!$D$22&lt;&gt;"",B19/'Données administratives'!$D$22*1000,B19/'Données administratives'!$D$24*1000)</f>
        <v>#DIV/0!</v>
      </c>
    </row>
    <row r="20" spans="1:3" x14ac:dyDescent="0.2">
      <c r="A20" s="386" t="s">
        <v>50</v>
      </c>
      <c r="B20" s="387">
        <f>IF('Total établissement'!$H$550&lt;&gt;0,'Total établissement'!$H$425,'Total étab automatique'!$H$425)</f>
        <v>0</v>
      </c>
      <c r="C20" s="388" t="e">
        <f>IF('Données administratives'!$D$22&lt;&gt;"",B20/'Données administratives'!$D$22*1000,B20/'Données administratives'!$D$24*1000)</f>
        <v>#DIV/0!</v>
      </c>
    </row>
    <row r="21" spans="1:3" x14ac:dyDescent="0.2">
      <c r="A21" s="386" t="s">
        <v>51</v>
      </c>
      <c r="B21" s="387">
        <f>IF('Total établissement'!$H$550&lt;&gt;0,'Total établissement'!$H$432,'Total étab automatique'!$H$432)</f>
        <v>0</v>
      </c>
      <c r="C21" s="388" t="e">
        <f>IF('Données administratives'!$D$22&lt;&gt;"",B21/'Données administratives'!$D$22*1000,B21/'Données administratives'!$D$24*1000)</f>
        <v>#DIV/0!</v>
      </c>
    </row>
    <row r="22" spans="1:3" x14ac:dyDescent="0.2">
      <c r="A22" s="386" t="s">
        <v>49</v>
      </c>
      <c r="B22" s="387">
        <f>IF('Total établissement'!$H$550&lt;&gt;0,'Total établissement'!$H$415,'Total étab automatique'!$H$415)</f>
        <v>0</v>
      </c>
      <c r="C22" s="388" t="e">
        <f>IF('Données administratives'!$D$22&lt;&gt;"",B22/'Données administratives'!$D$22*1000,B22/'Données administratives'!$D$24*1000)</f>
        <v>#DIV/0!</v>
      </c>
    </row>
    <row r="23" spans="1:3" x14ac:dyDescent="0.2">
      <c r="A23" s="384" t="s">
        <v>555</v>
      </c>
      <c r="B23" s="380">
        <f>IF('Total établissement'!$H$550&lt;&gt;0,'Total établissement'!$H$467,'Total étab automatique'!$H$467)</f>
        <v>0</v>
      </c>
      <c r="C23" s="385" t="e">
        <f>IF('Données administratives'!$D$22&lt;&gt;"",B23/'Données administratives'!$D$22*1000,B23/'Données administratives'!$D$24*1000)</f>
        <v>#DIV/0!</v>
      </c>
    </row>
    <row r="24" spans="1:3" x14ac:dyDescent="0.2">
      <c r="A24" s="386" t="s">
        <v>52</v>
      </c>
      <c r="B24" s="387">
        <f>IF('Total établissement'!$H$550&lt;&gt;0,'Total établissement'!$H$461,'Total étab automatique'!$H$461)</f>
        <v>0</v>
      </c>
      <c r="C24" s="388" t="e">
        <f>IF('Données administratives'!$D$22&lt;&gt;"",B24/'Données administratives'!$D$22*1000,B24/'Données administratives'!$D$24*1000)</f>
        <v>#DIV/0!</v>
      </c>
    </row>
    <row r="25" spans="1:3" x14ac:dyDescent="0.2">
      <c r="A25" s="384" t="s">
        <v>574</v>
      </c>
      <c r="B25" s="380">
        <f>IF('Total établissement'!$H$550&lt;&gt;0,'Total établissement'!$H$492,'Total étab automatique'!$H$492)</f>
        <v>0</v>
      </c>
      <c r="C25" s="385" t="e">
        <f>IF('Données administratives'!$D$22&lt;&gt;"",B25/'Données administratives'!$D$22*1000,B25/'Données administratives'!$D$24*1000)</f>
        <v>#DIV/0!</v>
      </c>
    </row>
    <row r="26" spans="1:3" x14ac:dyDescent="0.2">
      <c r="A26" s="384" t="s">
        <v>652</v>
      </c>
      <c r="B26" s="380">
        <f>IF('Total établissement'!$H$550&lt;&gt;0,'Total établissement'!$H$258,'Total étab automatique'!$H$258)</f>
        <v>0</v>
      </c>
      <c r="C26" s="385" t="e">
        <f>IF('Données administratives'!$D$22&lt;&gt;"",B26/'Données administratives'!$D$22*1000,B26/'Données administratives'!$D$24*1000)</f>
        <v>#DIV/0!</v>
      </c>
    </row>
    <row r="27" spans="1:3" x14ac:dyDescent="0.2">
      <c r="A27" s="384" t="s">
        <v>65</v>
      </c>
      <c r="B27" s="380">
        <f>IF('Total établissement'!$H$550&lt;&gt;0,'Total établissement'!$H$545,'Total étab automatique'!$H$545)</f>
        <v>0</v>
      </c>
      <c r="C27" s="393" t="e">
        <f>IF('Données administratives'!$D$22&lt;&gt;"",B27/'Données administratives'!$D$22*1000,B27/'Données administratives'!$D$24*1000)</f>
        <v>#DIV/0!</v>
      </c>
    </row>
    <row r="28" spans="1:3" x14ac:dyDescent="0.2">
      <c r="A28" s="299" t="s">
        <v>575</v>
      </c>
      <c r="B28" s="250">
        <f>IF('Total établissement'!$H$550&lt;&gt;0,'Total établissement'!$H$550-SUM(B4:B9,B13,B15:B19,B23,B25:B27),'Total étab automatique'!$H$550-SUM(B4:B9,B13,B15:B19,B23,B25:B27))</f>
        <v>0</v>
      </c>
      <c r="C28" s="250" t="e">
        <f>IF('Données administratives'!$D$22&lt;&gt;"",B28/'Données administratives'!$D$22*1000,B28/'Données administratives'!$D$24*1000)</f>
        <v>#DIV/0!</v>
      </c>
    </row>
    <row r="29" spans="1:3" x14ac:dyDescent="0.2">
      <c r="A29" s="413" t="s">
        <v>655</v>
      </c>
      <c r="B29" s="415">
        <f>IF('Total établissement'!$H$550&lt;&gt;0,'Total établissement'!$H$467+'Total établissement'!$H$515+'Total établissement'!$H$528+'Total établissement'!$H$534,'Total étab automatique'!$H$467+'Total étab automatique'!$H$515+'Total étab automatique'!$H$528+'Total étab automatique'!$H$534)</f>
        <v>0</v>
      </c>
      <c r="C29" s="415" t="e">
        <f>IF('Données administratives'!$D$22&lt;&gt;"",B29/'Données administratives'!$D$22*1000,B29/'Données administratives'!$D$24*1000)</f>
        <v>#DIV/0!</v>
      </c>
    </row>
    <row r="30" spans="1:3" x14ac:dyDescent="0.2">
      <c r="A30" s="36" t="s">
        <v>430</v>
      </c>
      <c r="B30" s="251">
        <f>IF('Total établissement'!$H$550&lt;&gt;0,'Total établissement'!$H$550,'Total étab automatique'!$H$550)</f>
        <v>0</v>
      </c>
      <c r="C30" s="251" t="e">
        <f>IF('Données administratives'!$D$22&lt;&gt;"",B30/'Données administratives'!$D$22*1000,B30/'Données administratives'!$D$24*1000)</f>
        <v>#DIV/0!</v>
      </c>
    </row>
    <row r="31" spans="1:3" x14ac:dyDescent="0.2">
      <c r="A31" s="414" t="s">
        <v>796</v>
      </c>
    </row>
    <row r="33" spans="1:3" x14ac:dyDescent="0.2">
      <c r="A33" s="236" t="s">
        <v>591</v>
      </c>
    </row>
    <row r="35" spans="1:3" x14ac:dyDescent="0.2">
      <c r="A35" s="271" t="s">
        <v>423</v>
      </c>
      <c r="B35" s="274" t="s">
        <v>424</v>
      </c>
      <c r="C35" s="274" t="s">
        <v>425</v>
      </c>
    </row>
    <row r="36" spans="1:3" x14ac:dyDescent="0.2">
      <c r="A36" s="4" t="s">
        <v>585</v>
      </c>
      <c r="B36" s="250">
        <f>Médecine!$H$63</f>
        <v>0</v>
      </c>
      <c r="C36" s="250" t="str">
        <f>Médecine!$I$63</f>
        <v/>
      </c>
    </row>
    <row r="37" spans="1:3" x14ac:dyDescent="0.2">
      <c r="A37" s="379" t="s">
        <v>571</v>
      </c>
      <c r="B37" s="380">
        <f>Médecine!$H$75</f>
        <v>0</v>
      </c>
      <c r="C37" s="380" t="str">
        <f>Médecine!$I$75</f>
        <v/>
      </c>
    </row>
    <row r="38" spans="1:3" x14ac:dyDescent="0.2">
      <c r="A38" s="379" t="s">
        <v>576</v>
      </c>
      <c r="B38" s="380">
        <f>Médecine!$H$41</f>
        <v>0</v>
      </c>
      <c r="C38" s="380" t="str">
        <f>Médecine!$I$41</f>
        <v/>
      </c>
    </row>
    <row r="39" spans="1:3" x14ac:dyDescent="0.2">
      <c r="A39" s="379" t="s">
        <v>609</v>
      </c>
      <c r="B39" s="380">
        <f>Médecine!$H$92</f>
        <v>0</v>
      </c>
      <c r="C39" s="380" t="str">
        <f>Médecine!$I$92</f>
        <v/>
      </c>
    </row>
    <row r="40" spans="1:3" x14ac:dyDescent="0.2">
      <c r="A40" s="379" t="s">
        <v>586</v>
      </c>
      <c r="B40" s="380">
        <f>Médecine!$H$156</f>
        <v>0</v>
      </c>
      <c r="C40" s="380" t="str">
        <f>Médecine!$I$156</f>
        <v/>
      </c>
    </row>
    <row r="41" spans="1:3" x14ac:dyDescent="0.2">
      <c r="A41" s="379" t="s">
        <v>587</v>
      </c>
      <c r="B41" s="380">
        <f>Médecine!$H$203</f>
        <v>0</v>
      </c>
      <c r="C41" s="380" t="str">
        <f>Médecine!$I$203</f>
        <v/>
      </c>
    </row>
    <row r="42" spans="1:3" x14ac:dyDescent="0.2">
      <c r="A42" s="386" t="s">
        <v>20</v>
      </c>
      <c r="B42" s="387">
        <f>Médecine!$H$177</f>
        <v>0</v>
      </c>
      <c r="C42" s="387" t="str">
        <f>Médecine!$I$177</f>
        <v/>
      </c>
    </row>
    <row r="43" spans="1:3" x14ac:dyDescent="0.2">
      <c r="A43" s="386" t="s">
        <v>22</v>
      </c>
      <c r="B43" s="387">
        <f>Médecine!$H$183</f>
        <v>0</v>
      </c>
      <c r="C43" s="387" t="str">
        <f>Médecine!$I$183</f>
        <v/>
      </c>
    </row>
    <row r="44" spans="1:3" ht="25.5" x14ac:dyDescent="0.2">
      <c r="A44" s="466" t="s">
        <v>811</v>
      </c>
      <c r="B44" s="380">
        <f>Médecine!$H$201</f>
        <v>0</v>
      </c>
      <c r="C44" s="380" t="str">
        <f>Médecine!$I$201</f>
        <v/>
      </c>
    </row>
    <row r="45" spans="1:3" x14ac:dyDescent="0.2">
      <c r="A45" s="379" t="s">
        <v>94</v>
      </c>
      <c r="B45" s="380">
        <f>Médecine!$H$224</f>
        <v>0</v>
      </c>
      <c r="C45" s="380" t="str">
        <f>Médecine!$I$224</f>
        <v/>
      </c>
    </row>
    <row r="46" spans="1:3" x14ac:dyDescent="0.2">
      <c r="A46" s="386" t="s">
        <v>588</v>
      </c>
      <c r="B46" s="387">
        <f>Médecine!$H$216</f>
        <v>0</v>
      </c>
      <c r="C46" s="387" t="str">
        <f>Médecine!$I$216</f>
        <v/>
      </c>
    </row>
    <row r="47" spans="1:3" x14ac:dyDescent="0.2">
      <c r="A47" s="382" t="s">
        <v>577</v>
      </c>
      <c r="B47" s="380">
        <f>Médecine!$H$234-SUM(B36:B41,B45)</f>
        <v>0</v>
      </c>
      <c r="C47" s="380" t="str">
        <f>IF(Médecine!$I$234="","",Médecine!$I$234-SUM(C36:C41,C45))</f>
        <v/>
      </c>
    </row>
    <row r="48" spans="1:3" x14ac:dyDescent="0.2">
      <c r="A48" s="384" t="s">
        <v>426</v>
      </c>
      <c r="B48" s="380">
        <f>Médecine!$H$274</f>
        <v>0</v>
      </c>
      <c r="C48" s="380" t="str">
        <f>Médecine!$I$274</f>
        <v/>
      </c>
    </row>
    <row r="49" spans="1:3" x14ac:dyDescent="0.2">
      <c r="A49" s="384" t="s">
        <v>589</v>
      </c>
      <c r="B49" s="380">
        <f>Médecine!$H$363</f>
        <v>0</v>
      </c>
      <c r="C49" s="380" t="str">
        <f>Médecine!$I$363</f>
        <v/>
      </c>
    </row>
    <row r="50" spans="1:3" x14ac:dyDescent="0.2">
      <c r="A50" s="384" t="s">
        <v>427</v>
      </c>
      <c r="B50" s="380">
        <f>Médecine!$H$390</f>
        <v>0</v>
      </c>
      <c r="C50" s="380" t="str">
        <f>Médecine!$I$390</f>
        <v/>
      </c>
    </row>
    <row r="51" spans="1:3" x14ac:dyDescent="0.2">
      <c r="A51" s="384" t="s">
        <v>109</v>
      </c>
      <c r="B51" s="380">
        <f>Médecine!$H$443</f>
        <v>0</v>
      </c>
      <c r="C51" s="380" t="str">
        <f>Médecine!$I$443</f>
        <v/>
      </c>
    </row>
    <row r="52" spans="1:3" x14ac:dyDescent="0.2">
      <c r="A52" s="386" t="s">
        <v>50</v>
      </c>
      <c r="B52" s="387">
        <f>Médecine!$H$425</f>
        <v>0</v>
      </c>
      <c r="C52" s="387" t="str">
        <f>Médecine!$I$425</f>
        <v/>
      </c>
    </row>
    <row r="53" spans="1:3" x14ac:dyDescent="0.2">
      <c r="A53" s="386" t="s">
        <v>51</v>
      </c>
      <c r="B53" s="387">
        <f>Médecine!$H$432</f>
        <v>0</v>
      </c>
      <c r="C53" s="387" t="str">
        <f>Médecine!$I$432</f>
        <v/>
      </c>
    </row>
    <row r="54" spans="1:3" x14ac:dyDescent="0.2">
      <c r="A54" s="386" t="s">
        <v>49</v>
      </c>
      <c r="B54" s="387">
        <f>Médecine!$H$415</f>
        <v>0</v>
      </c>
      <c r="C54" s="387" t="str">
        <f>Médecine!$I$415</f>
        <v/>
      </c>
    </row>
    <row r="55" spans="1:3" x14ac:dyDescent="0.2">
      <c r="A55" s="384" t="s">
        <v>555</v>
      </c>
      <c r="B55" s="380">
        <f>Médecine!$H$467</f>
        <v>0</v>
      </c>
      <c r="C55" s="380" t="str">
        <f>Médecine!$I$467</f>
        <v/>
      </c>
    </row>
    <row r="56" spans="1:3" x14ac:dyDescent="0.2">
      <c r="A56" s="386" t="s">
        <v>52</v>
      </c>
      <c r="B56" s="387">
        <f>Médecine!$H$461</f>
        <v>0</v>
      </c>
      <c r="C56" s="387" t="str">
        <f>Médecine!$I$461</f>
        <v/>
      </c>
    </row>
    <row r="57" spans="1:3" x14ac:dyDescent="0.2">
      <c r="A57" s="384" t="s">
        <v>574</v>
      </c>
      <c r="B57" s="380">
        <f>Médecine!$H$492</f>
        <v>0</v>
      </c>
      <c r="C57" s="380" t="str">
        <f>Médecine!$I$492</f>
        <v/>
      </c>
    </row>
    <row r="58" spans="1:3" x14ac:dyDescent="0.2">
      <c r="A58" s="384" t="s">
        <v>652</v>
      </c>
      <c r="B58" s="380">
        <f>Médecine!$H$258</f>
        <v>0</v>
      </c>
      <c r="C58" s="380" t="str">
        <f>Médecine!$I$258</f>
        <v/>
      </c>
    </row>
    <row r="59" spans="1:3" x14ac:dyDescent="0.2">
      <c r="A59" s="384" t="s">
        <v>65</v>
      </c>
      <c r="B59" s="380">
        <f>Médecine!$H$545</f>
        <v>0</v>
      </c>
      <c r="C59" s="380" t="str">
        <f>Médecine!$I$545</f>
        <v/>
      </c>
    </row>
    <row r="60" spans="1:3" x14ac:dyDescent="0.2">
      <c r="A60" s="299" t="s">
        <v>575</v>
      </c>
      <c r="B60" s="250">
        <f>Médecine!$H$550-SUM(B36:B41,B45,B47:B51,B55,B57:B59)</f>
        <v>0</v>
      </c>
      <c r="C60" s="250" t="str">
        <f>IF(Médecine!$I$550="","",Médecine!$I$550-SUM(C36:C41,C45,C47:C51,C55,C57:C59))</f>
        <v/>
      </c>
    </row>
    <row r="61" spans="1:3" x14ac:dyDescent="0.2">
      <c r="A61" s="413" t="s">
        <v>655</v>
      </c>
      <c r="B61" s="415">
        <f>Médecine!$H$467+Médecine!$H$515+Médecine!$H$528+Médecine!$H$534</f>
        <v>0</v>
      </c>
      <c r="C61" s="415" t="str">
        <f>IF(Médecine!$I$550="","",Médecine!$I$467+Médecine!$I$515+Médecine!$I$528+Médecine!$I$534)</f>
        <v/>
      </c>
    </row>
    <row r="62" spans="1:3" x14ac:dyDescent="0.2">
      <c r="A62" s="36" t="s">
        <v>430</v>
      </c>
      <c r="B62" s="251">
        <f>Médecine!$H$550</f>
        <v>0</v>
      </c>
      <c r="C62" s="251" t="str">
        <f>Médecine!$I$550</f>
        <v/>
      </c>
    </row>
    <row r="63" spans="1:3" x14ac:dyDescent="0.2">
      <c r="A63" s="414" t="s">
        <v>796</v>
      </c>
      <c r="B63" s="335"/>
      <c r="C63" s="335"/>
    </row>
    <row r="65" spans="1:3" x14ac:dyDescent="0.2">
      <c r="A65" s="236" t="s">
        <v>592</v>
      </c>
    </row>
    <row r="67" spans="1:3" x14ac:dyDescent="0.2">
      <c r="A67" s="271" t="s">
        <v>423</v>
      </c>
      <c r="B67" s="274" t="s">
        <v>424</v>
      </c>
      <c r="C67" s="274" t="s">
        <v>425</v>
      </c>
    </row>
    <row r="68" spans="1:3" x14ac:dyDescent="0.2">
      <c r="A68" s="4" t="s">
        <v>585</v>
      </c>
      <c r="B68" s="250">
        <f>Chirurgie!$H$63</f>
        <v>0</v>
      </c>
      <c r="C68" s="250" t="str">
        <f>Chirurgie!$I$63</f>
        <v/>
      </c>
    </row>
    <row r="69" spans="1:3" x14ac:dyDescent="0.2">
      <c r="A69" s="379" t="s">
        <v>571</v>
      </c>
      <c r="B69" s="380">
        <f>Chirurgie!$H$75</f>
        <v>0</v>
      </c>
      <c r="C69" s="380" t="str">
        <f>Chirurgie!$I$75</f>
        <v/>
      </c>
    </row>
    <row r="70" spans="1:3" x14ac:dyDescent="0.2">
      <c r="A70" s="379" t="s">
        <v>576</v>
      </c>
      <c r="B70" s="380">
        <f>Chirurgie!$H$41</f>
        <v>0</v>
      </c>
      <c r="C70" s="380" t="str">
        <f>Chirurgie!$I$41</f>
        <v/>
      </c>
    </row>
    <row r="71" spans="1:3" x14ac:dyDescent="0.2">
      <c r="A71" s="379" t="s">
        <v>609</v>
      </c>
      <c r="B71" s="380">
        <f>Chirurgie!$H$92</f>
        <v>0</v>
      </c>
      <c r="C71" s="380" t="str">
        <f>Chirurgie!$I$92</f>
        <v/>
      </c>
    </row>
    <row r="72" spans="1:3" x14ac:dyDescent="0.2">
      <c r="A72" s="379" t="s">
        <v>586</v>
      </c>
      <c r="B72" s="380">
        <f>Chirurgie!$H$156</f>
        <v>0</v>
      </c>
      <c r="C72" s="380" t="str">
        <f>Chirurgie!$I$156</f>
        <v/>
      </c>
    </row>
    <row r="73" spans="1:3" x14ac:dyDescent="0.2">
      <c r="A73" s="379" t="s">
        <v>587</v>
      </c>
      <c r="B73" s="380">
        <f>Chirurgie!$H$203</f>
        <v>0</v>
      </c>
      <c r="C73" s="380" t="str">
        <f>Chirurgie!$I$203</f>
        <v/>
      </c>
    </row>
    <row r="74" spans="1:3" x14ac:dyDescent="0.2">
      <c r="A74" s="386" t="s">
        <v>20</v>
      </c>
      <c r="B74" s="387">
        <f>Chirurgie!$H$177</f>
        <v>0</v>
      </c>
      <c r="C74" s="387" t="str">
        <f>Chirurgie!$I$177</f>
        <v/>
      </c>
    </row>
    <row r="75" spans="1:3" x14ac:dyDescent="0.2">
      <c r="A75" s="386" t="s">
        <v>22</v>
      </c>
      <c r="B75" s="387">
        <f>Chirurgie!$H$183</f>
        <v>0</v>
      </c>
      <c r="C75" s="387" t="str">
        <f>Chirurgie!$I$183</f>
        <v/>
      </c>
    </row>
    <row r="76" spans="1:3" ht="25.5" x14ac:dyDescent="0.2">
      <c r="A76" s="466" t="s">
        <v>811</v>
      </c>
      <c r="B76" s="380">
        <f>Chirurgie!$H$201</f>
        <v>0</v>
      </c>
      <c r="C76" s="380" t="str">
        <f>Chirurgie!$I$201</f>
        <v/>
      </c>
    </row>
    <row r="77" spans="1:3" x14ac:dyDescent="0.2">
      <c r="A77" s="379" t="s">
        <v>94</v>
      </c>
      <c r="B77" s="380">
        <f>Chirurgie!$H$224</f>
        <v>0</v>
      </c>
      <c r="C77" s="380" t="str">
        <f>Chirurgie!$I$224</f>
        <v/>
      </c>
    </row>
    <row r="78" spans="1:3" x14ac:dyDescent="0.2">
      <c r="A78" s="386" t="s">
        <v>588</v>
      </c>
      <c r="B78" s="387">
        <f>Chirurgie!$H$216</f>
        <v>0</v>
      </c>
      <c r="C78" s="387" t="str">
        <f>Chirurgie!$I$216</f>
        <v/>
      </c>
    </row>
    <row r="79" spans="1:3" x14ac:dyDescent="0.2">
      <c r="A79" s="382" t="s">
        <v>577</v>
      </c>
      <c r="B79" s="380">
        <f>Chirurgie!$H$234-SUM(B68:B73,B77)</f>
        <v>0</v>
      </c>
      <c r="C79" s="380" t="str">
        <f>IF(Chirurgie!$I$234="","",Chirurgie!$I$234-SUM(C68:C73,C77))</f>
        <v/>
      </c>
    </row>
    <row r="80" spans="1:3" x14ac:dyDescent="0.2">
      <c r="A80" s="384" t="s">
        <v>426</v>
      </c>
      <c r="B80" s="380">
        <f>Chirurgie!$H$274</f>
        <v>0</v>
      </c>
      <c r="C80" s="380" t="str">
        <f>Chirurgie!$I$274</f>
        <v/>
      </c>
    </row>
    <row r="81" spans="1:3" x14ac:dyDescent="0.2">
      <c r="A81" s="384" t="s">
        <v>589</v>
      </c>
      <c r="B81" s="380">
        <f>Chirurgie!$H$363</f>
        <v>0</v>
      </c>
      <c r="C81" s="380" t="str">
        <f>Chirurgie!$I$363</f>
        <v/>
      </c>
    </row>
    <row r="82" spans="1:3" x14ac:dyDescent="0.2">
      <c r="A82" s="384" t="s">
        <v>427</v>
      </c>
      <c r="B82" s="380">
        <f>Chirurgie!$H$390</f>
        <v>0</v>
      </c>
      <c r="C82" s="380" t="str">
        <f>Chirurgie!$I$390</f>
        <v/>
      </c>
    </row>
    <row r="83" spans="1:3" x14ac:dyDescent="0.2">
      <c r="A83" s="384" t="s">
        <v>109</v>
      </c>
      <c r="B83" s="380">
        <f>Chirurgie!$H$443</f>
        <v>0</v>
      </c>
      <c r="C83" s="380" t="str">
        <f>Chirurgie!$I$443</f>
        <v/>
      </c>
    </row>
    <row r="84" spans="1:3" x14ac:dyDescent="0.2">
      <c r="A84" s="386" t="s">
        <v>50</v>
      </c>
      <c r="B84" s="387">
        <f>Chirurgie!$H$425</f>
        <v>0</v>
      </c>
      <c r="C84" s="387" t="str">
        <f>Chirurgie!$I$425</f>
        <v/>
      </c>
    </row>
    <row r="85" spans="1:3" x14ac:dyDescent="0.2">
      <c r="A85" s="386" t="s">
        <v>51</v>
      </c>
      <c r="B85" s="387">
        <f>Chirurgie!$H$432</f>
        <v>0</v>
      </c>
      <c r="C85" s="387" t="str">
        <f>Chirurgie!$I$432</f>
        <v/>
      </c>
    </row>
    <row r="86" spans="1:3" x14ac:dyDescent="0.2">
      <c r="A86" s="386" t="s">
        <v>49</v>
      </c>
      <c r="B86" s="387">
        <f>Chirurgie!$H$415</f>
        <v>0</v>
      </c>
      <c r="C86" s="387" t="str">
        <f>Chirurgie!$I$415</f>
        <v/>
      </c>
    </row>
    <row r="87" spans="1:3" x14ac:dyDescent="0.2">
      <c r="A87" s="384" t="s">
        <v>555</v>
      </c>
      <c r="B87" s="380">
        <f>Chirurgie!$H$467</f>
        <v>0</v>
      </c>
      <c r="C87" s="380" t="str">
        <f>Chirurgie!$I$467</f>
        <v/>
      </c>
    </row>
    <row r="88" spans="1:3" x14ac:dyDescent="0.2">
      <c r="A88" s="386" t="s">
        <v>52</v>
      </c>
      <c r="B88" s="387">
        <f>Chirurgie!$H$461</f>
        <v>0</v>
      </c>
      <c r="C88" s="387" t="str">
        <f>Chirurgie!$I$461</f>
        <v/>
      </c>
    </row>
    <row r="89" spans="1:3" x14ac:dyDescent="0.2">
      <c r="A89" s="384" t="s">
        <v>574</v>
      </c>
      <c r="B89" s="380">
        <f>Chirurgie!$H$492</f>
        <v>0</v>
      </c>
      <c r="C89" s="380" t="str">
        <f>Chirurgie!$I$492</f>
        <v/>
      </c>
    </row>
    <row r="90" spans="1:3" x14ac:dyDescent="0.2">
      <c r="A90" s="384" t="s">
        <v>652</v>
      </c>
      <c r="B90" s="380">
        <f>Chirurgie!$H$258</f>
        <v>0</v>
      </c>
      <c r="C90" s="380" t="str">
        <f>Chirurgie!$I$258</f>
        <v/>
      </c>
    </row>
    <row r="91" spans="1:3" x14ac:dyDescent="0.2">
      <c r="A91" s="384" t="s">
        <v>65</v>
      </c>
      <c r="B91" s="380">
        <f>Chirurgie!$H$545</f>
        <v>0</v>
      </c>
      <c r="C91" s="380" t="str">
        <f>Chirurgie!$I$545</f>
        <v/>
      </c>
    </row>
    <row r="92" spans="1:3" x14ac:dyDescent="0.2">
      <c r="A92" s="299" t="s">
        <v>575</v>
      </c>
      <c r="B92" s="250">
        <f>Chirurgie!$H$550-SUM(B68:B73,B77,B79:B83,B87,B89:B91)</f>
        <v>0</v>
      </c>
      <c r="C92" s="250" t="str">
        <f>IF(Chirurgie!$I$550="","",Chirurgie!$I$550-SUM(C68:C73,C77,C79:C83,C87,C89:C91))</f>
        <v/>
      </c>
    </row>
    <row r="93" spans="1:3" x14ac:dyDescent="0.2">
      <c r="A93" s="413" t="s">
        <v>655</v>
      </c>
      <c r="B93" s="415">
        <f>Chirurgie!$H$467+Chirurgie!$H$515+Chirurgie!$H$528+Chirurgie!$H$534</f>
        <v>0</v>
      </c>
      <c r="C93" s="415" t="str">
        <f>IF(Chirurgie!$I$550="","",Chirurgie!$I$467+Chirurgie!$I$515+Chirurgie!$I$528+Chirurgie!$I$534)</f>
        <v/>
      </c>
    </row>
    <row r="94" spans="1:3" x14ac:dyDescent="0.2">
      <c r="A94" s="36" t="s">
        <v>430</v>
      </c>
      <c r="B94" s="251">
        <f>Chirurgie!$H$550</f>
        <v>0</v>
      </c>
      <c r="C94" s="251" t="str">
        <f>Chirurgie!$I$550</f>
        <v/>
      </c>
    </row>
    <row r="95" spans="1:3" x14ac:dyDescent="0.2">
      <c r="A95" s="414" t="s">
        <v>796</v>
      </c>
      <c r="B95" s="337"/>
      <c r="C95" s="337"/>
    </row>
    <row r="96" spans="1:3" x14ac:dyDescent="0.2">
      <c r="A96" s="13"/>
      <c r="B96" s="337"/>
      <c r="C96" s="337"/>
    </row>
    <row r="97" spans="1:3" x14ac:dyDescent="0.2">
      <c r="A97" s="236" t="s">
        <v>593</v>
      </c>
      <c r="B97" s="337"/>
      <c r="C97" s="337"/>
    </row>
    <row r="98" spans="1:3" x14ac:dyDescent="0.2">
      <c r="A98" s="13"/>
      <c r="B98" s="337"/>
      <c r="C98" s="337"/>
    </row>
    <row r="99" spans="1:3" x14ac:dyDescent="0.2">
      <c r="A99" s="271" t="s">
        <v>423</v>
      </c>
      <c r="B99" s="274" t="s">
        <v>424</v>
      </c>
      <c r="C99" s="274" t="s">
        <v>425</v>
      </c>
    </row>
    <row r="100" spans="1:3" x14ac:dyDescent="0.2">
      <c r="A100" s="4" t="s">
        <v>585</v>
      </c>
      <c r="B100" s="250">
        <f>Réanimation!$H$63</f>
        <v>0</v>
      </c>
      <c r="C100" s="250" t="str">
        <f>Réanimation!$I$63</f>
        <v/>
      </c>
    </row>
    <row r="101" spans="1:3" x14ac:dyDescent="0.2">
      <c r="A101" s="379" t="s">
        <v>571</v>
      </c>
      <c r="B101" s="380">
        <f>Réanimation!$H$75</f>
        <v>0</v>
      </c>
      <c r="C101" s="380" t="str">
        <f>Réanimation!$I$75</f>
        <v/>
      </c>
    </row>
    <row r="102" spans="1:3" x14ac:dyDescent="0.2">
      <c r="A102" s="379" t="s">
        <v>576</v>
      </c>
      <c r="B102" s="380">
        <f>Réanimation!$H$41</f>
        <v>0</v>
      </c>
      <c r="C102" s="380" t="str">
        <f>Réanimation!$I$41</f>
        <v/>
      </c>
    </row>
    <row r="103" spans="1:3" x14ac:dyDescent="0.2">
      <c r="A103" s="379" t="s">
        <v>609</v>
      </c>
      <c r="B103" s="380">
        <f>Réanimation!$H$92</f>
        <v>0</v>
      </c>
      <c r="C103" s="380" t="str">
        <f>Réanimation!$I$92</f>
        <v/>
      </c>
    </row>
    <row r="104" spans="1:3" x14ac:dyDescent="0.2">
      <c r="A104" s="379" t="s">
        <v>586</v>
      </c>
      <c r="B104" s="380">
        <f>Réanimation!$H$156</f>
        <v>0</v>
      </c>
      <c r="C104" s="380" t="str">
        <f>Réanimation!$I$156</f>
        <v/>
      </c>
    </row>
    <row r="105" spans="1:3" x14ac:dyDescent="0.2">
      <c r="A105" s="379" t="s">
        <v>587</v>
      </c>
      <c r="B105" s="380">
        <f>Réanimation!$H$203</f>
        <v>0</v>
      </c>
      <c r="C105" s="380" t="str">
        <f>Réanimation!$I$203</f>
        <v/>
      </c>
    </row>
    <row r="106" spans="1:3" x14ac:dyDescent="0.2">
      <c r="A106" s="386" t="s">
        <v>20</v>
      </c>
      <c r="B106" s="387">
        <f>Réanimation!$H$177</f>
        <v>0</v>
      </c>
      <c r="C106" s="387" t="str">
        <f>Réanimation!$I$177</f>
        <v/>
      </c>
    </row>
    <row r="107" spans="1:3" x14ac:dyDescent="0.2">
      <c r="A107" s="386" t="s">
        <v>22</v>
      </c>
      <c r="B107" s="387">
        <f>Réanimation!$H$183</f>
        <v>0</v>
      </c>
      <c r="C107" s="387" t="str">
        <f>Réanimation!$I$183</f>
        <v/>
      </c>
    </row>
    <row r="108" spans="1:3" ht="25.5" x14ac:dyDescent="0.2">
      <c r="A108" s="466" t="s">
        <v>811</v>
      </c>
      <c r="B108" s="380">
        <f>Réanimation!$H$201</f>
        <v>0</v>
      </c>
      <c r="C108" s="380" t="str">
        <f>Réanimation!$I$201</f>
        <v/>
      </c>
    </row>
    <row r="109" spans="1:3" x14ac:dyDescent="0.2">
      <c r="A109" s="379" t="s">
        <v>94</v>
      </c>
      <c r="B109" s="380">
        <f>Réanimation!$H$224</f>
        <v>0</v>
      </c>
      <c r="C109" s="380" t="str">
        <f>Réanimation!$I$224</f>
        <v/>
      </c>
    </row>
    <row r="110" spans="1:3" x14ac:dyDescent="0.2">
      <c r="A110" s="386" t="s">
        <v>588</v>
      </c>
      <c r="B110" s="387">
        <f>Réanimation!$H$216</f>
        <v>0</v>
      </c>
      <c r="C110" s="387" t="str">
        <f>Réanimation!$I$216</f>
        <v/>
      </c>
    </row>
    <row r="111" spans="1:3" x14ac:dyDescent="0.2">
      <c r="A111" s="382" t="s">
        <v>577</v>
      </c>
      <c r="B111" s="380">
        <f>Réanimation!$H$234-SUM(B100:B105,B109)</f>
        <v>0</v>
      </c>
      <c r="C111" s="380" t="str">
        <f>IF(Réanimation!$I$234="","",Réanimation!$I$234-SUM(C100:C105,C109))</f>
        <v/>
      </c>
    </row>
    <row r="112" spans="1:3" x14ac:dyDescent="0.2">
      <c r="A112" s="384" t="s">
        <v>426</v>
      </c>
      <c r="B112" s="380">
        <f>Réanimation!$H$274</f>
        <v>0</v>
      </c>
      <c r="C112" s="380" t="str">
        <f>Réanimation!$I$274</f>
        <v/>
      </c>
    </row>
    <row r="113" spans="1:3" x14ac:dyDescent="0.2">
      <c r="A113" s="384" t="s">
        <v>589</v>
      </c>
      <c r="B113" s="380">
        <f>Réanimation!$H$363</f>
        <v>0</v>
      </c>
      <c r="C113" s="380" t="str">
        <f>Réanimation!$I$363</f>
        <v/>
      </c>
    </row>
    <row r="114" spans="1:3" x14ac:dyDescent="0.2">
      <c r="A114" s="384" t="s">
        <v>427</v>
      </c>
      <c r="B114" s="380">
        <f>Réanimation!$H$390</f>
        <v>0</v>
      </c>
      <c r="C114" s="380" t="str">
        <f>Réanimation!$I$390</f>
        <v/>
      </c>
    </row>
    <row r="115" spans="1:3" x14ac:dyDescent="0.2">
      <c r="A115" s="384" t="s">
        <v>109</v>
      </c>
      <c r="B115" s="380">
        <f>Réanimation!$H$443</f>
        <v>0</v>
      </c>
      <c r="C115" s="380" t="str">
        <f>Réanimation!$I$443</f>
        <v/>
      </c>
    </row>
    <row r="116" spans="1:3" x14ac:dyDescent="0.2">
      <c r="A116" s="386" t="s">
        <v>50</v>
      </c>
      <c r="B116" s="387">
        <f>Réanimation!$H$425</f>
        <v>0</v>
      </c>
      <c r="C116" s="387" t="str">
        <f>Réanimation!$I$425</f>
        <v/>
      </c>
    </row>
    <row r="117" spans="1:3" x14ac:dyDescent="0.2">
      <c r="A117" s="386" t="s">
        <v>51</v>
      </c>
      <c r="B117" s="387">
        <f>Réanimation!$H$432</f>
        <v>0</v>
      </c>
      <c r="C117" s="387" t="str">
        <f>Réanimation!$I$432</f>
        <v/>
      </c>
    </row>
    <row r="118" spans="1:3" x14ac:dyDescent="0.2">
      <c r="A118" s="386" t="s">
        <v>49</v>
      </c>
      <c r="B118" s="387">
        <f>Réanimation!$H$415</f>
        <v>0</v>
      </c>
      <c r="C118" s="387" t="str">
        <f>Réanimation!$I$415</f>
        <v/>
      </c>
    </row>
    <row r="119" spans="1:3" x14ac:dyDescent="0.2">
      <c r="A119" s="384" t="s">
        <v>555</v>
      </c>
      <c r="B119" s="380">
        <f>Réanimation!$H$467</f>
        <v>0</v>
      </c>
      <c r="C119" s="380" t="str">
        <f>Réanimation!$I$467</f>
        <v/>
      </c>
    </row>
    <row r="120" spans="1:3" x14ac:dyDescent="0.2">
      <c r="A120" s="386" t="s">
        <v>52</v>
      </c>
      <c r="B120" s="387">
        <f>Réanimation!$H$461</f>
        <v>0</v>
      </c>
      <c r="C120" s="387" t="str">
        <f>Réanimation!$I$461</f>
        <v/>
      </c>
    </row>
    <row r="121" spans="1:3" x14ac:dyDescent="0.2">
      <c r="A121" s="384" t="s">
        <v>574</v>
      </c>
      <c r="B121" s="380">
        <f>Réanimation!$H$492</f>
        <v>0</v>
      </c>
      <c r="C121" s="380" t="str">
        <f>Réanimation!$I$492</f>
        <v/>
      </c>
    </row>
    <row r="122" spans="1:3" x14ac:dyDescent="0.2">
      <c r="A122" s="384" t="s">
        <v>652</v>
      </c>
      <c r="B122" s="380">
        <f>Réanimation!$H$258</f>
        <v>0</v>
      </c>
      <c r="C122" s="380" t="str">
        <f>Réanimation!$I$258</f>
        <v/>
      </c>
    </row>
    <row r="123" spans="1:3" x14ac:dyDescent="0.2">
      <c r="A123" s="384" t="s">
        <v>65</v>
      </c>
      <c r="B123" s="380">
        <f>Réanimation!$H$545</f>
        <v>0</v>
      </c>
      <c r="C123" s="380" t="str">
        <f>Réanimation!$I$545</f>
        <v/>
      </c>
    </row>
    <row r="124" spans="1:3" x14ac:dyDescent="0.2">
      <c r="A124" s="299" t="s">
        <v>575</v>
      </c>
      <c r="B124" s="250">
        <f>Réanimation!$H$550-SUM(B100:B105,B109,B111:B115,B119,B121:B123)</f>
        <v>0</v>
      </c>
      <c r="C124" s="250" t="str">
        <f>IF(Réanimation!$I$550="","",Réanimation!$I$550-SUM(C100:C105,C109,C111:C115,C119,C121:C123))</f>
        <v/>
      </c>
    </row>
    <row r="125" spans="1:3" x14ac:dyDescent="0.2">
      <c r="A125" s="413" t="s">
        <v>655</v>
      </c>
      <c r="B125" s="415">
        <f>Réanimation!$H$467+Réanimation!$H$515+Réanimation!$H$528+Réanimation!$H$534</f>
        <v>0</v>
      </c>
      <c r="C125" s="415" t="str">
        <f>IF(Réanimation!$I$550="","",Réanimation!$I$467+Réanimation!$I$515+Réanimation!$I$528+Réanimation!$I$534)</f>
        <v/>
      </c>
    </row>
    <row r="126" spans="1:3" x14ac:dyDescent="0.2">
      <c r="A126" s="36" t="s">
        <v>430</v>
      </c>
      <c r="B126" s="251">
        <f>Réanimation!$H$550</f>
        <v>0</v>
      </c>
      <c r="C126" s="251" t="str">
        <f>Réanimation!$I$550</f>
        <v/>
      </c>
    </row>
    <row r="127" spans="1:3" x14ac:dyDescent="0.2">
      <c r="A127" s="414" t="s">
        <v>796</v>
      </c>
    </row>
    <row r="129" spans="1:3" x14ac:dyDescent="0.2">
      <c r="A129" s="236" t="s">
        <v>594</v>
      </c>
    </row>
    <row r="130" spans="1:3" x14ac:dyDescent="0.2">
      <c r="A130" s="236"/>
    </row>
    <row r="131" spans="1:3" x14ac:dyDescent="0.2">
      <c r="A131" s="271" t="s">
        <v>423</v>
      </c>
      <c r="B131" s="274" t="s">
        <v>424</v>
      </c>
      <c r="C131" s="274" t="s">
        <v>425</v>
      </c>
    </row>
    <row r="132" spans="1:3" x14ac:dyDescent="0.2">
      <c r="A132" s="4" t="s">
        <v>585</v>
      </c>
      <c r="B132" s="250">
        <f>'Gynécologie-Obstétrique'!$H$63</f>
        <v>0</v>
      </c>
      <c r="C132" s="250" t="str">
        <f>'Gynécologie-Obstétrique'!$I$63</f>
        <v/>
      </c>
    </row>
    <row r="133" spans="1:3" x14ac:dyDescent="0.2">
      <c r="A133" s="379" t="s">
        <v>571</v>
      </c>
      <c r="B133" s="380">
        <f>'Gynécologie-Obstétrique'!$H$75</f>
        <v>0</v>
      </c>
      <c r="C133" s="380" t="str">
        <f>'Gynécologie-Obstétrique'!$I$75</f>
        <v/>
      </c>
    </row>
    <row r="134" spans="1:3" x14ac:dyDescent="0.2">
      <c r="A134" s="379" t="s">
        <v>576</v>
      </c>
      <c r="B134" s="380">
        <f>'Gynécologie-Obstétrique'!$H$41</f>
        <v>0</v>
      </c>
      <c r="C134" s="380" t="str">
        <f>'Gynécologie-Obstétrique'!$I$41</f>
        <v/>
      </c>
    </row>
    <row r="135" spans="1:3" x14ac:dyDescent="0.2">
      <c r="A135" s="379" t="s">
        <v>609</v>
      </c>
      <c r="B135" s="380">
        <f>'Gynécologie-Obstétrique'!$H$92</f>
        <v>0</v>
      </c>
      <c r="C135" s="380" t="str">
        <f>'Gynécologie-Obstétrique'!$I$92</f>
        <v/>
      </c>
    </row>
    <row r="136" spans="1:3" x14ac:dyDescent="0.2">
      <c r="A136" s="379" t="s">
        <v>586</v>
      </c>
      <c r="B136" s="380">
        <f>'Gynécologie-Obstétrique'!$H$156</f>
        <v>0</v>
      </c>
      <c r="C136" s="380" t="str">
        <f>'Gynécologie-Obstétrique'!$I$156</f>
        <v/>
      </c>
    </row>
    <row r="137" spans="1:3" x14ac:dyDescent="0.2">
      <c r="A137" s="379" t="s">
        <v>587</v>
      </c>
      <c r="B137" s="380">
        <f>'Gynécologie-Obstétrique'!$H$203</f>
        <v>0</v>
      </c>
      <c r="C137" s="380" t="str">
        <f>'Gynécologie-Obstétrique'!$I$203</f>
        <v/>
      </c>
    </row>
    <row r="138" spans="1:3" x14ac:dyDescent="0.2">
      <c r="A138" s="386" t="s">
        <v>20</v>
      </c>
      <c r="B138" s="387">
        <f>'Gynécologie-Obstétrique'!$H$177</f>
        <v>0</v>
      </c>
      <c r="C138" s="387" t="str">
        <f>'Gynécologie-Obstétrique'!$I$177</f>
        <v/>
      </c>
    </row>
    <row r="139" spans="1:3" x14ac:dyDescent="0.2">
      <c r="A139" s="386" t="s">
        <v>22</v>
      </c>
      <c r="B139" s="387">
        <f>'Gynécologie-Obstétrique'!$H$183</f>
        <v>0</v>
      </c>
      <c r="C139" s="387" t="str">
        <f>'Gynécologie-Obstétrique'!$I$183</f>
        <v/>
      </c>
    </row>
    <row r="140" spans="1:3" ht="25.5" x14ac:dyDescent="0.2">
      <c r="A140" s="466" t="s">
        <v>811</v>
      </c>
      <c r="B140" s="380">
        <f>'Gynécologie-Obstétrique'!$H$201</f>
        <v>0</v>
      </c>
      <c r="C140" s="380" t="str">
        <f>'Gynécologie-Obstétrique'!$I$201</f>
        <v/>
      </c>
    </row>
    <row r="141" spans="1:3" x14ac:dyDescent="0.2">
      <c r="A141" s="379" t="s">
        <v>94</v>
      </c>
      <c r="B141" s="380">
        <f>'Gynécologie-Obstétrique'!$H$224</f>
        <v>0</v>
      </c>
      <c r="C141" s="380" t="str">
        <f>'Gynécologie-Obstétrique'!$I$224</f>
        <v/>
      </c>
    </row>
    <row r="142" spans="1:3" x14ac:dyDescent="0.2">
      <c r="A142" s="386" t="s">
        <v>588</v>
      </c>
      <c r="B142" s="387">
        <f>'Gynécologie-Obstétrique'!$H$216</f>
        <v>0</v>
      </c>
      <c r="C142" s="387" t="str">
        <f>'Gynécologie-Obstétrique'!$I$216</f>
        <v/>
      </c>
    </row>
    <row r="143" spans="1:3" x14ac:dyDescent="0.2">
      <c r="A143" s="382" t="s">
        <v>577</v>
      </c>
      <c r="B143" s="380">
        <f>'Gynécologie-Obstétrique'!$H$234-SUM(B132:B137,B141)</f>
        <v>0</v>
      </c>
      <c r="C143" s="380" t="str">
        <f>IF('Gynécologie-Obstétrique'!$I$234="","",'Gynécologie-Obstétrique'!$I$234-SUM(C132:C137,C141))</f>
        <v/>
      </c>
    </row>
    <row r="144" spans="1:3" x14ac:dyDescent="0.2">
      <c r="A144" s="384" t="s">
        <v>426</v>
      </c>
      <c r="B144" s="380">
        <f>'Gynécologie-Obstétrique'!$H$274</f>
        <v>0</v>
      </c>
      <c r="C144" s="380" t="str">
        <f>'Gynécologie-Obstétrique'!$I$274</f>
        <v/>
      </c>
    </row>
    <row r="145" spans="1:3" x14ac:dyDescent="0.2">
      <c r="A145" s="384" t="s">
        <v>589</v>
      </c>
      <c r="B145" s="380">
        <f>'Gynécologie-Obstétrique'!$H$363</f>
        <v>0</v>
      </c>
      <c r="C145" s="380" t="str">
        <f>'Gynécologie-Obstétrique'!$I$363</f>
        <v/>
      </c>
    </row>
    <row r="146" spans="1:3" x14ac:dyDescent="0.2">
      <c r="A146" s="384" t="s">
        <v>427</v>
      </c>
      <c r="B146" s="380">
        <f>'Gynécologie-Obstétrique'!$H$390</f>
        <v>0</v>
      </c>
      <c r="C146" s="380" t="str">
        <f>'Gynécologie-Obstétrique'!$I$390</f>
        <v/>
      </c>
    </row>
    <row r="147" spans="1:3" x14ac:dyDescent="0.2">
      <c r="A147" s="384" t="s">
        <v>109</v>
      </c>
      <c r="B147" s="380">
        <f>'Gynécologie-Obstétrique'!$H$443</f>
        <v>0</v>
      </c>
      <c r="C147" s="380" t="str">
        <f>'Gynécologie-Obstétrique'!$I$443</f>
        <v/>
      </c>
    </row>
    <row r="148" spans="1:3" x14ac:dyDescent="0.2">
      <c r="A148" s="386" t="s">
        <v>50</v>
      </c>
      <c r="B148" s="387">
        <f>'Gynécologie-Obstétrique'!$H$425</f>
        <v>0</v>
      </c>
      <c r="C148" s="387" t="str">
        <f>'Gynécologie-Obstétrique'!$I$425</f>
        <v/>
      </c>
    </row>
    <row r="149" spans="1:3" x14ac:dyDescent="0.2">
      <c r="A149" s="386" t="s">
        <v>51</v>
      </c>
      <c r="B149" s="387">
        <f>'Gynécologie-Obstétrique'!$H$432</f>
        <v>0</v>
      </c>
      <c r="C149" s="387" t="str">
        <f>'Gynécologie-Obstétrique'!$I$432</f>
        <v/>
      </c>
    </row>
    <row r="150" spans="1:3" x14ac:dyDescent="0.2">
      <c r="A150" s="386" t="s">
        <v>49</v>
      </c>
      <c r="B150" s="387">
        <f>'Gynécologie-Obstétrique'!$H$415</f>
        <v>0</v>
      </c>
      <c r="C150" s="387" t="str">
        <f>'Gynécologie-Obstétrique'!$I$415</f>
        <v/>
      </c>
    </row>
    <row r="151" spans="1:3" x14ac:dyDescent="0.2">
      <c r="A151" s="384" t="s">
        <v>555</v>
      </c>
      <c r="B151" s="380">
        <f>'Gynécologie-Obstétrique'!$H$467</f>
        <v>0</v>
      </c>
      <c r="C151" s="380" t="str">
        <f>'Gynécologie-Obstétrique'!$I$467</f>
        <v/>
      </c>
    </row>
    <row r="152" spans="1:3" x14ac:dyDescent="0.2">
      <c r="A152" s="386" t="s">
        <v>52</v>
      </c>
      <c r="B152" s="387">
        <f>'Gynécologie-Obstétrique'!$H$461</f>
        <v>0</v>
      </c>
      <c r="C152" s="387" t="str">
        <f>'Gynécologie-Obstétrique'!$I$461</f>
        <v/>
      </c>
    </row>
    <row r="153" spans="1:3" x14ac:dyDescent="0.2">
      <c r="A153" s="384" t="s">
        <v>574</v>
      </c>
      <c r="B153" s="380">
        <f>'Gynécologie-Obstétrique'!$H$492</f>
        <v>0</v>
      </c>
      <c r="C153" s="380" t="str">
        <f>'Gynécologie-Obstétrique'!$I$492</f>
        <v/>
      </c>
    </row>
    <row r="154" spans="1:3" x14ac:dyDescent="0.2">
      <c r="A154" s="384" t="s">
        <v>652</v>
      </c>
      <c r="B154" s="380">
        <f>'Gynécologie-Obstétrique'!$H$258</f>
        <v>0</v>
      </c>
      <c r="C154" s="380" t="str">
        <f>'Gynécologie-Obstétrique'!$I$258</f>
        <v/>
      </c>
    </row>
    <row r="155" spans="1:3" x14ac:dyDescent="0.2">
      <c r="A155" s="384" t="s">
        <v>65</v>
      </c>
      <c r="B155" s="380">
        <f>'Gynécologie-Obstétrique'!$H$545</f>
        <v>0</v>
      </c>
      <c r="C155" s="380" t="str">
        <f>'Gynécologie-Obstétrique'!$I$545</f>
        <v/>
      </c>
    </row>
    <row r="156" spans="1:3" x14ac:dyDescent="0.2">
      <c r="A156" s="299" t="s">
        <v>575</v>
      </c>
      <c r="B156" s="250">
        <f>'Gynécologie-Obstétrique'!$H$550-SUM(B132:B137,B141,B143:B147,B151,B153:B155)</f>
        <v>0</v>
      </c>
      <c r="C156" s="250" t="str">
        <f>IF('Gynécologie-Obstétrique'!$I$550="","",'Gynécologie-Obstétrique'!$I$550-SUM(C132:C137,C141,C143:C147,C151,C153:C155))</f>
        <v/>
      </c>
    </row>
    <row r="157" spans="1:3" x14ac:dyDescent="0.2">
      <c r="A157" s="413" t="s">
        <v>655</v>
      </c>
      <c r="B157" s="415">
        <f>'Gynécologie-Obstétrique'!$H$467+'Gynécologie-Obstétrique'!$H$515+'Gynécologie-Obstétrique'!$H$528+'Gynécologie-Obstétrique'!$H$534</f>
        <v>0</v>
      </c>
      <c r="C157" s="415" t="str">
        <f>IF('Gynécologie-Obstétrique'!$I$550="","",'Gynécologie-Obstétrique'!$I$467+'Gynécologie-Obstétrique'!$I$515+'Gynécologie-Obstétrique'!$I$528+'Gynécologie-Obstétrique'!$I$534)</f>
        <v/>
      </c>
    </row>
    <row r="158" spans="1:3" x14ac:dyDescent="0.2">
      <c r="A158" s="36" t="s">
        <v>430</v>
      </c>
      <c r="B158" s="251">
        <f>'Gynécologie-Obstétrique'!$H$550</f>
        <v>0</v>
      </c>
      <c r="C158" s="251" t="str">
        <f>'Gynécologie-Obstétrique'!$I$550</f>
        <v/>
      </c>
    </row>
    <row r="159" spans="1:3" x14ac:dyDescent="0.2">
      <c r="A159" s="414" t="s">
        <v>796</v>
      </c>
    </row>
    <row r="161" spans="1:3" x14ac:dyDescent="0.2">
      <c r="A161" s="236" t="s">
        <v>595</v>
      </c>
    </row>
    <row r="162" spans="1:3" x14ac:dyDescent="0.2">
      <c r="A162" s="236"/>
    </row>
    <row r="163" spans="1:3" x14ac:dyDescent="0.2">
      <c r="A163" s="271" t="s">
        <v>423</v>
      </c>
      <c r="B163" s="274" t="s">
        <v>424</v>
      </c>
      <c r="C163" s="274" t="s">
        <v>425</v>
      </c>
    </row>
    <row r="164" spans="1:3" x14ac:dyDescent="0.2">
      <c r="A164" s="4" t="s">
        <v>585</v>
      </c>
      <c r="B164" s="250">
        <f>Pédiatrie!$H$63</f>
        <v>0</v>
      </c>
      <c r="C164" s="250" t="str">
        <f>Pédiatrie!$I$63</f>
        <v/>
      </c>
    </row>
    <row r="165" spans="1:3" x14ac:dyDescent="0.2">
      <c r="A165" s="379" t="s">
        <v>571</v>
      </c>
      <c r="B165" s="380">
        <f>Pédiatrie!$H$75</f>
        <v>0</v>
      </c>
      <c r="C165" s="380" t="str">
        <f>Pédiatrie!$I$75</f>
        <v/>
      </c>
    </row>
    <row r="166" spans="1:3" x14ac:dyDescent="0.2">
      <c r="A166" s="379" t="s">
        <v>576</v>
      </c>
      <c r="B166" s="380">
        <f>Pédiatrie!$H$41</f>
        <v>0</v>
      </c>
      <c r="C166" s="380" t="str">
        <f>Pédiatrie!$I$41</f>
        <v/>
      </c>
    </row>
    <row r="167" spans="1:3" x14ac:dyDescent="0.2">
      <c r="A167" s="379" t="s">
        <v>609</v>
      </c>
      <c r="B167" s="380">
        <f>Pédiatrie!$H$92</f>
        <v>0</v>
      </c>
      <c r="C167" s="380" t="str">
        <f>Pédiatrie!$I$92</f>
        <v/>
      </c>
    </row>
    <row r="168" spans="1:3" x14ac:dyDescent="0.2">
      <c r="A168" s="379" t="s">
        <v>586</v>
      </c>
      <c r="B168" s="380">
        <f>Pédiatrie!$H$156</f>
        <v>0</v>
      </c>
      <c r="C168" s="380" t="str">
        <f>Pédiatrie!$I$156</f>
        <v/>
      </c>
    </row>
    <row r="169" spans="1:3" x14ac:dyDescent="0.2">
      <c r="A169" s="379" t="s">
        <v>587</v>
      </c>
      <c r="B169" s="380">
        <f>Pédiatrie!$H$203</f>
        <v>0</v>
      </c>
      <c r="C169" s="380" t="str">
        <f>Pédiatrie!$I$203</f>
        <v/>
      </c>
    </row>
    <row r="170" spans="1:3" x14ac:dyDescent="0.2">
      <c r="A170" s="386" t="s">
        <v>20</v>
      </c>
      <c r="B170" s="387">
        <f>Pédiatrie!$H$177</f>
        <v>0</v>
      </c>
      <c r="C170" s="387" t="str">
        <f>Pédiatrie!$I$177</f>
        <v/>
      </c>
    </row>
    <row r="171" spans="1:3" x14ac:dyDescent="0.2">
      <c r="A171" s="386" t="s">
        <v>22</v>
      </c>
      <c r="B171" s="387">
        <f>Pédiatrie!$H$183</f>
        <v>0</v>
      </c>
      <c r="C171" s="387" t="str">
        <f>Pédiatrie!$I$183</f>
        <v/>
      </c>
    </row>
    <row r="172" spans="1:3" ht="25.5" x14ac:dyDescent="0.2">
      <c r="A172" s="466" t="s">
        <v>811</v>
      </c>
      <c r="B172" s="380">
        <f>Pédiatrie!$H$201</f>
        <v>0</v>
      </c>
      <c r="C172" s="380" t="str">
        <f>Pédiatrie!$I$201</f>
        <v/>
      </c>
    </row>
    <row r="173" spans="1:3" x14ac:dyDescent="0.2">
      <c r="A173" s="379" t="s">
        <v>94</v>
      </c>
      <c r="B173" s="380">
        <f>Pédiatrie!$H$224</f>
        <v>0</v>
      </c>
      <c r="C173" s="380" t="str">
        <f>Pédiatrie!$I$224</f>
        <v/>
      </c>
    </row>
    <row r="174" spans="1:3" x14ac:dyDescent="0.2">
      <c r="A174" s="386" t="s">
        <v>588</v>
      </c>
      <c r="B174" s="387">
        <f>Pédiatrie!$H$216</f>
        <v>0</v>
      </c>
      <c r="C174" s="387" t="str">
        <f>Pédiatrie!$I$216</f>
        <v/>
      </c>
    </row>
    <row r="175" spans="1:3" x14ac:dyDescent="0.2">
      <c r="A175" s="382" t="s">
        <v>577</v>
      </c>
      <c r="B175" s="380">
        <f>Pédiatrie!$H$234-SUM(B164:B169,B173)</f>
        <v>0</v>
      </c>
      <c r="C175" s="380" t="str">
        <f>IF(Pédiatrie!$I$234="","",Pédiatrie!$I$234-SUM(C164:C169,C173))</f>
        <v/>
      </c>
    </row>
    <row r="176" spans="1:3" x14ac:dyDescent="0.2">
      <c r="A176" s="384" t="s">
        <v>426</v>
      </c>
      <c r="B176" s="380">
        <f>Pédiatrie!$H$274</f>
        <v>0</v>
      </c>
      <c r="C176" s="380" t="str">
        <f>Pédiatrie!$I$274</f>
        <v/>
      </c>
    </row>
    <row r="177" spans="1:3" x14ac:dyDescent="0.2">
      <c r="A177" s="384" t="s">
        <v>589</v>
      </c>
      <c r="B177" s="380">
        <f>Pédiatrie!$H$363</f>
        <v>0</v>
      </c>
      <c r="C177" s="380" t="str">
        <f>Pédiatrie!$I$363</f>
        <v/>
      </c>
    </row>
    <row r="178" spans="1:3" x14ac:dyDescent="0.2">
      <c r="A178" s="384" t="s">
        <v>427</v>
      </c>
      <c r="B178" s="380">
        <f>Pédiatrie!$H$390</f>
        <v>0</v>
      </c>
      <c r="C178" s="380" t="str">
        <f>Pédiatrie!$I$390</f>
        <v/>
      </c>
    </row>
    <row r="179" spans="1:3" x14ac:dyDescent="0.2">
      <c r="A179" s="384" t="s">
        <v>109</v>
      </c>
      <c r="B179" s="380">
        <f>Pédiatrie!$H$443</f>
        <v>0</v>
      </c>
      <c r="C179" s="380" t="str">
        <f>Pédiatrie!$I$443</f>
        <v/>
      </c>
    </row>
    <row r="180" spans="1:3" x14ac:dyDescent="0.2">
      <c r="A180" s="386" t="s">
        <v>50</v>
      </c>
      <c r="B180" s="387">
        <f>Pédiatrie!$H$425</f>
        <v>0</v>
      </c>
      <c r="C180" s="387" t="str">
        <f>Pédiatrie!$I$425</f>
        <v/>
      </c>
    </row>
    <row r="181" spans="1:3" x14ac:dyDescent="0.2">
      <c r="A181" s="386" t="s">
        <v>51</v>
      </c>
      <c r="B181" s="387">
        <f>Pédiatrie!$H$432</f>
        <v>0</v>
      </c>
      <c r="C181" s="387" t="str">
        <f>Pédiatrie!$I$432</f>
        <v/>
      </c>
    </row>
    <row r="182" spans="1:3" x14ac:dyDescent="0.2">
      <c r="A182" s="386" t="s">
        <v>49</v>
      </c>
      <c r="B182" s="387">
        <f>Pédiatrie!$H$415</f>
        <v>0</v>
      </c>
      <c r="C182" s="387" t="str">
        <f>Pédiatrie!$I$415</f>
        <v/>
      </c>
    </row>
    <row r="183" spans="1:3" x14ac:dyDescent="0.2">
      <c r="A183" s="384" t="s">
        <v>555</v>
      </c>
      <c r="B183" s="380">
        <f>Pédiatrie!$H$467</f>
        <v>0</v>
      </c>
      <c r="C183" s="380" t="str">
        <f>Pédiatrie!$I$467</f>
        <v/>
      </c>
    </row>
    <row r="184" spans="1:3" x14ac:dyDescent="0.2">
      <c r="A184" s="386" t="s">
        <v>52</v>
      </c>
      <c r="B184" s="387">
        <f>Pédiatrie!$H$461</f>
        <v>0</v>
      </c>
      <c r="C184" s="387" t="str">
        <f>Pédiatrie!$I$461</f>
        <v/>
      </c>
    </row>
    <row r="185" spans="1:3" x14ac:dyDescent="0.2">
      <c r="A185" s="384" t="s">
        <v>574</v>
      </c>
      <c r="B185" s="380">
        <f>Pédiatrie!$H$492</f>
        <v>0</v>
      </c>
      <c r="C185" s="380" t="str">
        <f>Pédiatrie!$I$492</f>
        <v/>
      </c>
    </row>
    <row r="186" spans="1:3" x14ac:dyDescent="0.2">
      <c r="A186" s="384" t="s">
        <v>652</v>
      </c>
      <c r="B186" s="380">
        <f>Pédiatrie!$H$258</f>
        <v>0</v>
      </c>
      <c r="C186" s="380" t="str">
        <f>Pédiatrie!$I$258</f>
        <v/>
      </c>
    </row>
    <row r="187" spans="1:3" x14ac:dyDescent="0.2">
      <c r="A187" s="384" t="s">
        <v>65</v>
      </c>
      <c r="B187" s="380">
        <f>Pédiatrie!$H$545</f>
        <v>0</v>
      </c>
      <c r="C187" s="380" t="str">
        <f>Pédiatrie!$I$545</f>
        <v/>
      </c>
    </row>
    <row r="188" spans="1:3" x14ac:dyDescent="0.2">
      <c r="A188" s="299" t="s">
        <v>575</v>
      </c>
      <c r="B188" s="250">
        <f>Pédiatrie!$H$550-SUM(B164:B169,B173,B175:B179,B183,B185:B187)</f>
        <v>0</v>
      </c>
      <c r="C188" s="250" t="str">
        <f>IF(Pédiatrie!$I$550="","",Pédiatrie!$I$550-SUM(C164:C169,C173,C175:C179,C183,C185:C187))</f>
        <v/>
      </c>
    </row>
    <row r="189" spans="1:3" x14ac:dyDescent="0.2">
      <c r="A189" s="413" t="s">
        <v>655</v>
      </c>
      <c r="B189" s="415">
        <f>Pédiatrie!$H$467+Pédiatrie!$H$515+Pédiatrie!$H$528+Pédiatrie!$H$534</f>
        <v>0</v>
      </c>
      <c r="C189" s="415" t="str">
        <f>IF(Pédiatrie!$I$550="","",Pédiatrie!$I$467+Pédiatrie!$I$515+Pédiatrie!$I$528+Pédiatrie!$I$534)</f>
        <v/>
      </c>
    </row>
    <row r="190" spans="1:3" x14ac:dyDescent="0.2">
      <c r="A190" s="36" t="s">
        <v>430</v>
      </c>
      <c r="B190" s="251">
        <f>Pédiatrie!$H$550</f>
        <v>0</v>
      </c>
      <c r="C190" s="251" t="str">
        <f>Pédiatrie!$I$550</f>
        <v/>
      </c>
    </row>
    <row r="191" spans="1:3" x14ac:dyDescent="0.2">
      <c r="A191" s="414" t="s">
        <v>796</v>
      </c>
    </row>
    <row r="192" spans="1:3" x14ac:dyDescent="0.2">
      <c r="A192" s="236"/>
    </row>
    <row r="193" spans="1:3" x14ac:dyDescent="0.2">
      <c r="A193" s="236" t="s">
        <v>596</v>
      </c>
    </row>
    <row r="194" spans="1:3" x14ac:dyDescent="0.2">
      <c r="A194" s="236"/>
    </row>
    <row r="195" spans="1:3" x14ac:dyDescent="0.2">
      <c r="A195" s="271" t="s">
        <v>423</v>
      </c>
      <c r="B195" s="274" t="s">
        <v>424</v>
      </c>
      <c r="C195" s="274" t="s">
        <v>425</v>
      </c>
    </row>
    <row r="196" spans="1:3" x14ac:dyDescent="0.2">
      <c r="A196" s="4" t="s">
        <v>585</v>
      </c>
      <c r="B196" s="250">
        <f>SSR!$H$63</f>
        <v>0</v>
      </c>
      <c r="C196" s="250" t="str">
        <f>SSR!$I$63</f>
        <v/>
      </c>
    </row>
    <row r="197" spans="1:3" x14ac:dyDescent="0.2">
      <c r="A197" s="379" t="s">
        <v>571</v>
      </c>
      <c r="B197" s="380">
        <f>SSR!$H$75</f>
        <v>0</v>
      </c>
      <c r="C197" s="380" t="str">
        <f>SSR!$I$75</f>
        <v/>
      </c>
    </row>
    <row r="198" spans="1:3" x14ac:dyDescent="0.2">
      <c r="A198" s="379" t="s">
        <v>576</v>
      </c>
      <c r="B198" s="380">
        <f>SSR!$H$41</f>
        <v>0</v>
      </c>
      <c r="C198" s="380" t="str">
        <f>SSR!$I$41</f>
        <v/>
      </c>
    </row>
    <row r="199" spans="1:3" x14ac:dyDescent="0.2">
      <c r="A199" s="379" t="s">
        <v>609</v>
      </c>
      <c r="B199" s="380">
        <f>SSR!$H$92</f>
        <v>0</v>
      </c>
      <c r="C199" s="380" t="str">
        <f>SSR!$I$92</f>
        <v/>
      </c>
    </row>
    <row r="200" spans="1:3" x14ac:dyDescent="0.2">
      <c r="A200" s="379" t="s">
        <v>586</v>
      </c>
      <c r="B200" s="380">
        <f>SSR!$H$156</f>
        <v>0</v>
      </c>
      <c r="C200" s="380" t="str">
        <f>SSR!$I$156</f>
        <v/>
      </c>
    </row>
    <row r="201" spans="1:3" x14ac:dyDescent="0.2">
      <c r="A201" s="379" t="s">
        <v>587</v>
      </c>
      <c r="B201" s="380">
        <f>SSR!$H$203</f>
        <v>0</v>
      </c>
      <c r="C201" s="380" t="str">
        <f>SSR!$I$203</f>
        <v/>
      </c>
    </row>
    <row r="202" spans="1:3" x14ac:dyDescent="0.2">
      <c r="A202" s="386" t="s">
        <v>20</v>
      </c>
      <c r="B202" s="387">
        <f>SSR!$H$177</f>
        <v>0</v>
      </c>
      <c r="C202" s="387" t="str">
        <f>SSR!$I$177</f>
        <v/>
      </c>
    </row>
    <row r="203" spans="1:3" x14ac:dyDescent="0.2">
      <c r="A203" s="386" t="s">
        <v>22</v>
      </c>
      <c r="B203" s="387">
        <f>SSR!$H$183</f>
        <v>0</v>
      </c>
      <c r="C203" s="387" t="str">
        <f>SSR!$I$183</f>
        <v/>
      </c>
    </row>
    <row r="204" spans="1:3" ht="25.5" x14ac:dyDescent="0.2">
      <c r="A204" s="466" t="s">
        <v>811</v>
      </c>
      <c r="B204" s="380">
        <f>SSR!$H$201</f>
        <v>0</v>
      </c>
      <c r="C204" s="380" t="str">
        <f>SSR!$I$201</f>
        <v/>
      </c>
    </row>
    <row r="205" spans="1:3" x14ac:dyDescent="0.2">
      <c r="A205" s="379" t="s">
        <v>94</v>
      </c>
      <c r="B205" s="380">
        <f>SSR!$H$224</f>
        <v>0</v>
      </c>
      <c r="C205" s="380" t="str">
        <f>SSR!$I$224</f>
        <v/>
      </c>
    </row>
    <row r="206" spans="1:3" x14ac:dyDescent="0.2">
      <c r="A206" s="386" t="s">
        <v>588</v>
      </c>
      <c r="B206" s="387">
        <f>SSR!$H$216</f>
        <v>0</v>
      </c>
      <c r="C206" s="387" t="str">
        <f>SSR!$I$216</f>
        <v/>
      </c>
    </row>
    <row r="207" spans="1:3" x14ac:dyDescent="0.2">
      <c r="A207" s="382" t="s">
        <v>577</v>
      </c>
      <c r="B207" s="380">
        <f>SSR!$H$234-SUM(B196:B201,B205)</f>
        <v>0</v>
      </c>
      <c r="C207" s="380" t="str">
        <f>IF(SSR!$I$234="","",SSR!$I$234-SUM(C196:C201,C205))</f>
        <v/>
      </c>
    </row>
    <row r="208" spans="1:3" x14ac:dyDescent="0.2">
      <c r="A208" s="384" t="s">
        <v>426</v>
      </c>
      <c r="B208" s="380">
        <f>SSR!$H$274</f>
        <v>0</v>
      </c>
      <c r="C208" s="380" t="str">
        <f>SSR!$I$274</f>
        <v/>
      </c>
    </row>
    <row r="209" spans="1:3" x14ac:dyDescent="0.2">
      <c r="A209" s="384" t="s">
        <v>589</v>
      </c>
      <c r="B209" s="380">
        <f>SSR!$H$363</f>
        <v>0</v>
      </c>
      <c r="C209" s="380" t="str">
        <f>SSR!$I$363</f>
        <v/>
      </c>
    </row>
    <row r="210" spans="1:3" x14ac:dyDescent="0.2">
      <c r="A210" s="384" t="s">
        <v>427</v>
      </c>
      <c r="B210" s="380">
        <f>SSR!$H$390</f>
        <v>0</v>
      </c>
      <c r="C210" s="380" t="str">
        <f>SSR!$I$390</f>
        <v/>
      </c>
    </row>
    <row r="211" spans="1:3" x14ac:dyDescent="0.2">
      <c r="A211" s="384" t="s">
        <v>109</v>
      </c>
      <c r="B211" s="380">
        <f>SSR!$H$443</f>
        <v>0</v>
      </c>
      <c r="C211" s="380" t="str">
        <f>SSR!$I$443</f>
        <v/>
      </c>
    </row>
    <row r="212" spans="1:3" x14ac:dyDescent="0.2">
      <c r="A212" s="386" t="s">
        <v>50</v>
      </c>
      <c r="B212" s="387">
        <f>SSR!$H$425</f>
        <v>0</v>
      </c>
      <c r="C212" s="387" t="str">
        <f>SSR!$I$425</f>
        <v/>
      </c>
    </row>
    <row r="213" spans="1:3" x14ac:dyDescent="0.2">
      <c r="A213" s="386" t="s">
        <v>51</v>
      </c>
      <c r="B213" s="387">
        <f>SSR!$H$432</f>
        <v>0</v>
      </c>
      <c r="C213" s="387" t="str">
        <f>SSR!$I$432</f>
        <v/>
      </c>
    </row>
    <row r="214" spans="1:3" x14ac:dyDescent="0.2">
      <c r="A214" s="386" t="s">
        <v>49</v>
      </c>
      <c r="B214" s="387">
        <f>SSR!$H$415</f>
        <v>0</v>
      </c>
      <c r="C214" s="387" t="str">
        <f>SSR!$I$415</f>
        <v/>
      </c>
    </row>
    <row r="215" spans="1:3" x14ac:dyDescent="0.2">
      <c r="A215" s="384" t="s">
        <v>555</v>
      </c>
      <c r="B215" s="380">
        <f>SSR!$H$467</f>
        <v>0</v>
      </c>
      <c r="C215" s="380" t="str">
        <f>SSR!$I$467</f>
        <v/>
      </c>
    </row>
    <row r="216" spans="1:3" x14ac:dyDescent="0.2">
      <c r="A216" s="386" t="s">
        <v>52</v>
      </c>
      <c r="B216" s="387">
        <f>SSR!$H$461</f>
        <v>0</v>
      </c>
      <c r="C216" s="387" t="str">
        <f>SSR!$I$461</f>
        <v/>
      </c>
    </row>
    <row r="217" spans="1:3" x14ac:dyDescent="0.2">
      <c r="A217" s="384" t="s">
        <v>574</v>
      </c>
      <c r="B217" s="380">
        <f>SSR!$H$492</f>
        <v>0</v>
      </c>
      <c r="C217" s="380" t="str">
        <f>SSR!$I$492</f>
        <v/>
      </c>
    </row>
    <row r="218" spans="1:3" x14ac:dyDescent="0.2">
      <c r="A218" s="384" t="s">
        <v>652</v>
      </c>
      <c r="B218" s="380">
        <f>SSR!$H$258</f>
        <v>0</v>
      </c>
      <c r="C218" s="380" t="str">
        <f>SSR!$I$258</f>
        <v/>
      </c>
    </row>
    <row r="219" spans="1:3" x14ac:dyDescent="0.2">
      <c r="A219" s="384" t="s">
        <v>65</v>
      </c>
      <c r="B219" s="380">
        <f>SSR!$H$545</f>
        <v>0</v>
      </c>
      <c r="C219" s="380" t="str">
        <f>SSR!$I$545</f>
        <v/>
      </c>
    </row>
    <row r="220" spans="1:3" x14ac:dyDescent="0.2">
      <c r="A220" s="299" t="s">
        <v>575</v>
      </c>
      <c r="B220" s="250">
        <f>SSR!$H$550-SUM(B196:B201,B205,B207:B211,B215,B217:B219)</f>
        <v>0</v>
      </c>
      <c r="C220" s="250" t="str">
        <f>IF(SSR!$I$550="","",SSR!$I$550-SUM(C196:C201,C205,C207:C211,C215,C217:C219))</f>
        <v/>
      </c>
    </row>
    <row r="221" spans="1:3" x14ac:dyDescent="0.2">
      <c r="A221" s="413" t="s">
        <v>655</v>
      </c>
      <c r="B221" s="415">
        <f>SSR!$H$467+SSR!$H$515+SSR!$H$528+SSR!$H$534</f>
        <v>0</v>
      </c>
      <c r="C221" s="415" t="str">
        <f>IF(SSR!$I$550="","",SSR!$I$467+SSR!$I$515+SSR!$I$528+SSR!$I$534)</f>
        <v/>
      </c>
    </row>
    <row r="222" spans="1:3" x14ac:dyDescent="0.2">
      <c r="A222" s="36" t="s">
        <v>430</v>
      </c>
      <c r="B222" s="251">
        <f>SSR!$H$550</f>
        <v>0</v>
      </c>
      <c r="C222" s="251" t="str">
        <f>SSR!$I$550</f>
        <v/>
      </c>
    </row>
    <row r="223" spans="1:3" x14ac:dyDescent="0.2">
      <c r="A223" s="414" t="s">
        <v>796</v>
      </c>
    </row>
    <row r="224" spans="1:3" x14ac:dyDescent="0.2">
      <c r="A224" s="236"/>
    </row>
    <row r="225" spans="1:3" x14ac:dyDescent="0.2">
      <c r="A225" s="236" t="s">
        <v>597</v>
      </c>
    </row>
    <row r="226" spans="1:3" x14ac:dyDescent="0.2">
      <c r="A226" s="236"/>
    </row>
    <row r="227" spans="1:3" x14ac:dyDescent="0.2">
      <c r="A227" s="271" t="s">
        <v>423</v>
      </c>
      <c r="B227" s="274" t="s">
        <v>424</v>
      </c>
      <c r="C227" s="274" t="s">
        <v>425</v>
      </c>
    </row>
    <row r="228" spans="1:3" x14ac:dyDescent="0.2">
      <c r="A228" s="4" t="s">
        <v>585</v>
      </c>
      <c r="B228" s="250">
        <f>SLD!$H$63</f>
        <v>0</v>
      </c>
      <c r="C228" s="250" t="str">
        <f>SLD!$I$63</f>
        <v/>
      </c>
    </row>
    <row r="229" spans="1:3" x14ac:dyDescent="0.2">
      <c r="A229" s="379" t="s">
        <v>571</v>
      </c>
      <c r="B229" s="380">
        <f>SLD!$H$75</f>
        <v>0</v>
      </c>
      <c r="C229" s="380" t="str">
        <f>SLD!$I$75</f>
        <v/>
      </c>
    </row>
    <row r="230" spans="1:3" x14ac:dyDescent="0.2">
      <c r="A230" s="379" t="s">
        <v>576</v>
      </c>
      <c r="B230" s="380">
        <f>SLD!$H$41</f>
        <v>0</v>
      </c>
      <c r="C230" s="380" t="str">
        <f>SLD!$I$41</f>
        <v/>
      </c>
    </row>
    <row r="231" spans="1:3" x14ac:dyDescent="0.2">
      <c r="A231" s="379" t="s">
        <v>609</v>
      </c>
      <c r="B231" s="380">
        <f>SLD!$H$92</f>
        <v>0</v>
      </c>
      <c r="C231" s="380" t="str">
        <f>SLD!$I$92</f>
        <v/>
      </c>
    </row>
    <row r="232" spans="1:3" x14ac:dyDescent="0.2">
      <c r="A232" s="379" t="s">
        <v>586</v>
      </c>
      <c r="B232" s="380">
        <f>SLD!$H$156</f>
        <v>0</v>
      </c>
      <c r="C232" s="380" t="str">
        <f>SLD!$I$156</f>
        <v/>
      </c>
    </row>
    <row r="233" spans="1:3" x14ac:dyDescent="0.2">
      <c r="A233" s="379" t="s">
        <v>587</v>
      </c>
      <c r="B233" s="380">
        <f>SLD!$H$203</f>
        <v>0</v>
      </c>
      <c r="C233" s="380" t="str">
        <f>SLD!$I$203</f>
        <v/>
      </c>
    </row>
    <row r="234" spans="1:3" x14ac:dyDescent="0.2">
      <c r="A234" s="386" t="s">
        <v>20</v>
      </c>
      <c r="B234" s="387">
        <f>SLD!$H$177</f>
        <v>0</v>
      </c>
      <c r="C234" s="387" t="str">
        <f>SLD!$I$177</f>
        <v/>
      </c>
    </row>
    <row r="235" spans="1:3" x14ac:dyDescent="0.2">
      <c r="A235" s="386" t="s">
        <v>22</v>
      </c>
      <c r="B235" s="387">
        <f>SLD!$H$183</f>
        <v>0</v>
      </c>
      <c r="C235" s="387" t="str">
        <f>SLD!$I$183</f>
        <v/>
      </c>
    </row>
    <row r="236" spans="1:3" ht="25.5" x14ac:dyDescent="0.2">
      <c r="A236" s="466" t="s">
        <v>811</v>
      </c>
      <c r="B236" s="380">
        <f>SLD!$H$201</f>
        <v>0</v>
      </c>
      <c r="C236" s="380" t="str">
        <f>SLD!$I$201</f>
        <v/>
      </c>
    </row>
    <row r="237" spans="1:3" x14ac:dyDescent="0.2">
      <c r="A237" s="379" t="s">
        <v>94</v>
      </c>
      <c r="B237" s="380">
        <f>SLD!$H$224</f>
        <v>0</v>
      </c>
      <c r="C237" s="380" t="str">
        <f>SLD!$I$224</f>
        <v/>
      </c>
    </row>
    <row r="238" spans="1:3" x14ac:dyDescent="0.2">
      <c r="A238" s="386" t="s">
        <v>588</v>
      </c>
      <c r="B238" s="387">
        <f>SLD!$H$216</f>
        <v>0</v>
      </c>
      <c r="C238" s="387" t="str">
        <f>SLD!$I$216</f>
        <v/>
      </c>
    </row>
    <row r="239" spans="1:3" x14ac:dyDescent="0.2">
      <c r="A239" s="382" t="s">
        <v>577</v>
      </c>
      <c r="B239" s="380">
        <f>SLD!$H$234-SUM(B228:B233,B237)</f>
        <v>0</v>
      </c>
      <c r="C239" s="380" t="str">
        <f>IF(SLD!$I$234="","",SLD!$I$234-SUM(C228:C233,C237))</f>
        <v/>
      </c>
    </row>
    <row r="240" spans="1:3" x14ac:dyDescent="0.2">
      <c r="A240" s="384" t="s">
        <v>426</v>
      </c>
      <c r="B240" s="380">
        <f>SLD!$H$274</f>
        <v>0</v>
      </c>
      <c r="C240" s="380" t="str">
        <f>SLD!$I$274</f>
        <v/>
      </c>
    </row>
    <row r="241" spans="1:3" x14ac:dyDescent="0.2">
      <c r="A241" s="384" t="s">
        <v>589</v>
      </c>
      <c r="B241" s="380">
        <f>SLD!$H$363</f>
        <v>0</v>
      </c>
      <c r="C241" s="380" t="str">
        <f>SLD!$I$363</f>
        <v/>
      </c>
    </row>
    <row r="242" spans="1:3" x14ac:dyDescent="0.2">
      <c r="A242" s="384" t="s">
        <v>427</v>
      </c>
      <c r="B242" s="380">
        <f>SLD!$H$390</f>
        <v>0</v>
      </c>
      <c r="C242" s="380" t="str">
        <f>SLD!$I$390</f>
        <v/>
      </c>
    </row>
    <row r="243" spans="1:3" x14ac:dyDescent="0.2">
      <c r="A243" s="384" t="s">
        <v>109</v>
      </c>
      <c r="B243" s="380">
        <f>SLD!$H$443</f>
        <v>0</v>
      </c>
      <c r="C243" s="380" t="str">
        <f>SLD!$I$443</f>
        <v/>
      </c>
    </row>
    <row r="244" spans="1:3" x14ac:dyDescent="0.2">
      <c r="A244" s="386" t="s">
        <v>50</v>
      </c>
      <c r="B244" s="387">
        <f>SLD!$H$425</f>
        <v>0</v>
      </c>
      <c r="C244" s="387" t="str">
        <f>SLD!$I$425</f>
        <v/>
      </c>
    </row>
    <row r="245" spans="1:3" x14ac:dyDescent="0.2">
      <c r="A245" s="386" t="s">
        <v>51</v>
      </c>
      <c r="B245" s="387">
        <f>SLD!$H$432</f>
        <v>0</v>
      </c>
      <c r="C245" s="387" t="str">
        <f>SLD!$I$432</f>
        <v/>
      </c>
    </row>
    <row r="246" spans="1:3" x14ac:dyDescent="0.2">
      <c r="A246" s="386" t="s">
        <v>49</v>
      </c>
      <c r="B246" s="387">
        <f>SLD!$H$415</f>
        <v>0</v>
      </c>
      <c r="C246" s="387" t="str">
        <f>SLD!$I$415</f>
        <v/>
      </c>
    </row>
    <row r="247" spans="1:3" x14ac:dyDescent="0.2">
      <c r="A247" s="384" t="s">
        <v>555</v>
      </c>
      <c r="B247" s="380">
        <f>SLD!$H$467</f>
        <v>0</v>
      </c>
      <c r="C247" s="380" t="str">
        <f>SLD!$I$467</f>
        <v/>
      </c>
    </row>
    <row r="248" spans="1:3" x14ac:dyDescent="0.2">
      <c r="A248" s="386" t="s">
        <v>52</v>
      </c>
      <c r="B248" s="387">
        <f>SLD!$H$461</f>
        <v>0</v>
      </c>
      <c r="C248" s="387" t="str">
        <f>SLD!$I$461</f>
        <v/>
      </c>
    </row>
    <row r="249" spans="1:3" x14ac:dyDescent="0.2">
      <c r="A249" s="384" t="s">
        <v>574</v>
      </c>
      <c r="B249" s="380">
        <f>SLD!$H$492</f>
        <v>0</v>
      </c>
      <c r="C249" s="380" t="str">
        <f>SLD!$I$492</f>
        <v/>
      </c>
    </row>
    <row r="250" spans="1:3" x14ac:dyDescent="0.2">
      <c r="A250" s="384" t="s">
        <v>652</v>
      </c>
      <c r="B250" s="380">
        <f>SLD!$H$258</f>
        <v>0</v>
      </c>
      <c r="C250" s="380" t="str">
        <f>SLD!$I$258</f>
        <v/>
      </c>
    </row>
    <row r="251" spans="1:3" x14ac:dyDescent="0.2">
      <c r="A251" s="384" t="s">
        <v>65</v>
      </c>
      <c r="B251" s="380">
        <f>SLD!$H$545</f>
        <v>0</v>
      </c>
      <c r="C251" s="380" t="str">
        <f>SLD!$I$545</f>
        <v/>
      </c>
    </row>
    <row r="252" spans="1:3" x14ac:dyDescent="0.2">
      <c r="A252" s="299" t="s">
        <v>575</v>
      </c>
      <c r="B252" s="250">
        <f>SLD!$H$550-SUM(B228:B233,B237,B239:B243,B247,B249:B251)</f>
        <v>0</v>
      </c>
      <c r="C252" s="250" t="str">
        <f>IF(SLD!$I$550="","",SLD!$I$550-SUM(C228:C233,C237,C239:C243,C247,C249:C251))</f>
        <v/>
      </c>
    </row>
    <row r="253" spans="1:3" x14ac:dyDescent="0.2">
      <c r="A253" s="413" t="s">
        <v>655</v>
      </c>
      <c r="B253" s="415">
        <f>SLD!$H$467+SLD!$H$515+SLD!$H$528+SLD!$H$534</f>
        <v>0</v>
      </c>
      <c r="C253" s="415" t="str">
        <f>IF(SLD!$I$550="","",SLD!$I$467+SLD!$I$515+SLD!$I$528+SLD!$I$534)</f>
        <v/>
      </c>
    </row>
    <row r="254" spans="1:3" x14ac:dyDescent="0.2">
      <c r="A254" s="36" t="s">
        <v>430</v>
      </c>
      <c r="B254" s="251">
        <f>SLD!$H$550</f>
        <v>0</v>
      </c>
      <c r="C254" s="251" t="str">
        <f>SLD!$I$550</f>
        <v/>
      </c>
    </row>
    <row r="255" spans="1:3" x14ac:dyDescent="0.2">
      <c r="A255" s="414" t="s">
        <v>796</v>
      </c>
    </row>
    <row r="257" spans="1:3" x14ac:dyDescent="0.2">
      <c r="A257" s="236" t="s">
        <v>598</v>
      </c>
    </row>
    <row r="258" spans="1:3" x14ac:dyDescent="0.2">
      <c r="A258" s="236"/>
    </row>
    <row r="259" spans="1:3" x14ac:dyDescent="0.2">
      <c r="A259" s="271" t="s">
        <v>423</v>
      </c>
      <c r="B259" s="274" t="s">
        <v>424</v>
      </c>
      <c r="C259" s="274" t="s">
        <v>425</v>
      </c>
    </row>
    <row r="260" spans="1:3" x14ac:dyDescent="0.2">
      <c r="A260" s="4" t="s">
        <v>585</v>
      </c>
      <c r="B260" s="250">
        <f>Psychiatrie!$H$63</f>
        <v>0</v>
      </c>
      <c r="C260" s="250" t="str">
        <f>Psychiatrie!$I$63</f>
        <v/>
      </c>
    </row>
    <row r="261" spans="1:3" x14ac:dyDescent="0.2">
      <c r="A261" s="379" t="s">
        <v>571</v>
      </c>
      <c r="B261" s="380">
        <f>Psychiatrie!$H$75</f>
        <v>0</v>
      </c>
      <c r="C261" s="380" t="str">
        <f>Psychiatrie!$I$75</f>
        <v/>
      </c>
    </row>
    <row r="262" spans="1:3" x14ac:dyDescent="0.2">
      <c r="A262" s="379" t="s">
        <v>576</v>
      </c>
      <c r="B262" s="380">
        <f>Psychiatrie!$H$41</f>
        <v>0</v>
      </c>
      <c r="C262" s="380" t="str">
        <f>Psychiatrie!$I$41</f>
        <v/>
      </c>
    </row>
    <row r="263" spans="1:3" x14ac:dyDescent="0.2">
      <c r="A263" s="379" t="s">
        <v>609</v>
      </c>
      <c r="B263" s="380">
        <f>Psychiatrie!$H$92</f>
        <v>0</v>
      </c>
      <c r="C263" s="380" t="str">
        <f>Psychiatrie!$I$92</f>
        <v/>
      </c>
    </row>
    <row r="264" spans="1:3" x14ac:dyDescent="0.2">
      <c r="A264" s="379" t="s">
        <v>586</v>
      </c>
      <c r="B264" s="380">
        <f>Psychiatrie!$H$156</f>
        <v>0</v>
      </c>
      <c r="C264" s="380" t="str">
        <f>Psychiatrie!$I$156</f>
        <v/>
      </c>
    </row>
    <row r="265" spans="1:3" x14ac:dyDescent="0.2">
      <c r="A265" s="379" t="s">
        <v>587</v>
      </c>
      <c r="B265" s="380">
        <f>Psychiatrie!$H$203</f>
        <v>0</v>
      </c>
      <c r="C265" s="380" t="str">
        <f>Psychiatrie!$I$203</f>
        <v/>
      </c>
    </row>
    <row r="266" spans="1:3" x14ac:dyDescent="0.2">
      <c r="A266" s="386" t="s">
        <v>20</v>
      </c>
      <c r="B266" s="387">
        <f>Psychiatrie!$H$177</f>
        <v>0</v>
      </c>
      <c r="C266" s="387" t="str">
        <f>Psychiatrie!$I$177</f>
        <v/>
      </c>
    </row>
    <row r="267" spans="1:3" x14ac:dyDescent="0.2">
      <c r="A267" s="386" t="s">
        <v>22</v>
      </c>
      <c r="B267" s="387">
        <f>Psychiatrie!$H$183</f>
        <v>0</v>
      </c>
      <c r="C267" s="387" t="str">
        <f>Psychiatrie!$I$183</f>
        <v/>
      </c>
    </row>
    <row r="268" spans="1:3" ht="25.5" x14ac:dyDescent="0.2">
      <c r="A268" s="466" t="s">
        <v>811</v>
      </c>
      <c r="B268" s="380">
        <f>Psychiatrie!$H$201</f>
        <v>0</v>
      </c>
      <c r="C268" s="380" t="str">
        <f>Psychiatrie!$I$201</f>
        <v/>
      </c>
    </row>
    <row r="269" spans="1:3" x14ac:dyDescent="0.2">
      <c r="A269" s="379" t="s">
        <v>94</v>
      </c>
      <c r="B269" s="380">
        <f>Psychiatrie!$H$224</f>
        <v>0</v>
      </c>
      <c r="C269" s="380" t="str">
        <f>Psychiatrie!$I$224</f>
        <v/>
      </c>
    </row>
    <row r="270" spans="1:3" x14ac:dyDescent="0.2">
      <c r="A270" s="386" t="s">
        <v>588</v>
      </c>
      <c r="B270" s="387">
        <f>Psychiatrie!$H$216</f>
        <v>0</v>
      </c>
      <c r="C270" s="387" t="str">
        <f>Psychiatrie!$I$216</f>
        <v/>
      </c>
    </row>
    <row r="271" spans="1:3" x14ac:dyDescent="0.2">
      <c r="A271" s="382" t="s">
        <v>577</v>
      </c>
      <c r="B271" s="380">
        <f>Psychiatrie!$H$234-SUM(B260:B265,B269)</f>
        <v>0</v>
      </c>
      <c r="C271" s="380" t="str">
        <f>IF(Psychiatrie!$I$234="","",Psychiatrie!$I$234-SUM(C260:C265,C269))</f>
        <v/>
      </c>
    </row>
    <row r="272" spans="1:3" x14ac:dyDescent="0.2">
      <c r="A272" s="384" t="s">
        <v>426</v>
      </c>
      <c r="B272" s="380">
        <f>Psychiatrie!$H$274</f>
        <v>0</v>
      </c>
      <c r="C272" s="380" t="str">
        <f>Psychiatrie!$I$274</f>
        <v/>
      </c>
    </row>
    <row r="273" spans="1:3" x14ac:dyDescent="0.2">
      <c r="A273" s="384" t="s">
        <v>589</v>
      </c>
      <c r="B273" s="380">
        <f>Psychiatrie!$H$363</f>
        <v>0</v>
      </c>
      <c r="C273" s="380" t="str">
        <f>Psychiatrie!$I$363</f>
        <v/>
      </c>
    </row>
    <row r="274" spans="1:3" x14ac:dyDescent="0.2">
      <c r="A274" s="384" t="s">
        <v>427</v>
      </c>
      <c r="B274" s="380">
        <f>Psychiatrie!$H$390</f>
        <v>0</v>
      </c>
      <c r="C274" s="380" t="str">
        <f>Psychiatrie!$I$390</f>
        <v/>
      </c>
    </row>
    <row r="275" spans="1:3" x14ac:dyDescent="0.2">
      <c r="A275" s="384" t="s">
        <v>109</v>
      </c>
      <c r="B275" s="380">
        <f>Psychiatrie!$H$443</f>
        <v>0</v>
      </c>
      <c r="C275" s="380" t="str">
        <f>Psychiatrie!$I$443</f>
        <v/>
      </c>
    </row>
    <row r="276" spans="1:3" x14ac:dyDescent="0.2">
      <c r="A276" s="386" t="s">
        <v>50</v>
      </c>
      <c r="B276" s="387">
        <f>Psychiatrie!$H$425</f>
        <v>0</v>
      </c>
      <c r="C276" s="387" t="str">
        <f>Psychiatrie!$I$425</f>
        <v/>
      </c>
    </row>
    <row r="277" spans="1:3" x14ac:dyDescent="0.2">
      <c r="A277" s="386" t="s">
        <v>51</v>
      </c>
      <c r="B277" s="387">
        <f>Psychiatrie!$H$432</f>
        <v>0</v>
      </c>
      <c r="C277" s="387" t="str">
        <f>Psychiatrie!$I$432</f>
        <v/>
      </c>
    </row>
    <row r="278" spans="1:3" x14ac:dyDescent="0.2">
      <c r="A278" s="386" t="s">
        <v>49</v>
      </c>
      <c r="B278" s="387">
        <f>Psychiatrie!$H$415</f>
        <v>0</v>
      </c>
      <c r="C278" s="387" t="str">
        <f>Psychiatrie!$I$415</f>
        <v/>
      </c>
    </row>
    <row r="279" spans="1:3" x14ac:dyDescent="0.2">
      <c r="A279" s="384" t="s">
        <v>555</v>
      </c>
      <c r="B279" s="380">
        <f>Psychiatrie!$H$467</f>
        <v>0</v>
      </c>
      <c r="C279" s="380" t="str">
        <f>Psychiatrie!$I$467</f>
        <v/>
      </c>
    </row>
    <row r="280" spans="1:3" x14ac:dyDescent="0.2">
      <c r="A280" s="386" t="s">
        <v>52</v>
      </c>
      <c r="B280" s="387">
        <f>Psychiatrie!$H$461</f>
        <v>0</v>
      </c>
      <c r="C280" s="387" t="str">
        <f>Psychiatrie!$I$461</f>
        <v/>
      </c>
    </row>
    <row r="281" spans="1:3" x14ac:dyDescent="0.2">
      <c r="A281" s="384" t="s">
        <v>574</v>
      </c>
      <c r="B281" s="380">
        <f>Psychiatrie!$H$492</f>
        <v>0</v>
      </c>
      <c r="C281" s="380" t="str">
        <f>Psychiatrie!$I$492</f>
        <v/>
      </c>
    </row>
    <row r="282" spans="1:3" x14ac:dyDescent="0.2">
      <c r="A282" s="384" t="s">
        <v>652</v>
      </c>
      <c r="B282" s="380">
        <f>Psychiatrie!$H$258</f>
        <v>0</v>
      </c>
      <c r="C282" s="380" t="str">
        <f>Psychiatrie!$I$258</f>
        <v/>
      </c>
    </row>
    <row r="283" spans="1:3" x14ac:dyDescent="0.2">
      <c r="A283" s="384" t="s">
        <v>65</v>
      </c>
      <c r="B283" s="380">
        <f>Psychiatrie!$H$545</f>
        <v>0</v>
      </c>
      <c r="C283" s="380" t="str">
        <f>Psychiatrie!$I$545</f>
        <v/>
      </c>
    </row>
    <row r="284" spans="1:3" x14ac:dyDescent="0.2">
      <c r="A284" s="299" t="s">
        <v>575</v>
      </c>
      <c r="B284" s="250">
        <f>Psychiatrie!$H$550-SUM(B260:B265,B269,B271:B275,B279,B281:B283)</f>
        <v>0</v>
      </c>
      <c r="C284" s="250" t="str">
        <f>IF(Psychiatrie!$I$550="","",Psychiatrie!$I$550-SUM(C260:C265,C269,C271:C275,C279,C281:C283))</f>
        <v/>
      </c>
    </row>
    <row r="285" spans="1:3" x14ac:dyDescent="0.2">
      <c r="A285" s="413" t="s">
        <v>655</v>
      </c>
      <c r="B285" s="415">
        <f>Psychiatrie!$H$467+Psychiatrie!$H$515+Psychiatrie!$H$528+Psychiatrie!$H$534</f>
        <v>0</v>
      </c>
      <c r="C285" s="415" t="str">
        <f>IF(Psychiatrie!$I$550="","",Psychiatrie!$I$467+Psychiatrie!$I$515+Psychiatrie!$I$528+Psychiatrie!$I$534)</f>
        <v/>
      </c>
    </row>
    <row r="286" spans="1:3" x14ac:dyDescent="0.2">
      <c r="A286" s="36" t="s">
        <v>430</v>
      </c>
      <c r="B286" s="251">
        <f>Psychiatrie!$H$550</f>
        <v>0</v>
      </c>
      <c r="C286" s="251" t="str">
        <f>Psychiatrie!$I$550</f>
        <v/>
      </c>
    </row>
    <row r="287" spans="1:3" x14ac:dyDescent="0.2">
      <c r="A287" s="414" t="s">
        <v>796</v>
      </c>
    </row>
    <row r="289" spans="1:3" x14ac:dyDescent="0.2">
      <c r="A289" s="236" t="s">
        <v>599</v>
      </c>
    </row>
    <row r="290" spans="1:3" x14ac:dyDescent="0.2">
      <c r="A290" s="236"/>
    </row>
    <row r="291" spans="1:3" x14ac:dyDescent="0.2">
      <c r="A291" s="271" t="s">
        <v>423</v>
      </c>
      <c r="B291" s="274" t="s">
        <v>424</v>
      </c>
      <c r="C291" s="274" t="s">
        <v>425</v>
      </c>
    </row>
    <row r="292" spans="1:3" x14ac:dyDescent="0.2">
      <c r="A292" s="4" t="s">
        <v>585</v>
      </c>
      <c r="B292" s="250">
        <f>Hématologie!$H$63</f>
        <v>0</v>
      </c>
      <c r="C292" s="250" t="str">
        <f>Hématologie!$I$63</f>
        <v/>
      </c>
    </row>
    <row r="293" spans="1:3" x14ac:dyDescent="0.2">
      <c r="A293" s="379" t="s">
        <v>571</v>
      </c>
      <c r="B293" s="380">
        <f>Hématologie!$H$75</f>
        <v>0</v>
      </c>
      <c r="C293" s="380" t="str">
        <f>Hématologie!$I$75</f>
        <v/>
      </c>
    </row>
    <row r="294" spans="1:3" x14ac:dyDescent="0.2">
      <c r="A294" s="379" t="s">
        <v>576</v>
      </c>
      <c r="B294" s="380">
        <f>Hématologie!$H$41</f>
        <v>0</v>
      </c>
      <c r="C294" s="380" t="str">
        <f>Hématologie!$I$41</f>
        <v/>
      </c>
    </row>
    <row r="295" spans="1:3" x14ac:dyDescent="0.2">
      <c r="A295" s="379" t="s">
        <v>609</v>
      </c>
      <c r="B295" s="380">
        <f>Hématologie!$H$92</f>
        <v>0</v>
      </c>
      <c r="C295" s="380" t="str">
        <f>Hématologie!$I$92</f>
        <v/>
      </c>
    </row>
    <row r="296" spans="1:3" x14ac:dyDescent="0.2">
      <c r="A296" s="379" t="s">
        <v>586</v>
      </c>
      <c r="B296" s="380">
        <f>Hématologie!$H$156</f>
        <v>0</v>
      </c>
      <c r="C296" s="380" t="str">
        <f>Hématologie!$I$156</f>
        <v/>
      </c>
    </row>
    <row r="297" spans="1:3" x14ac:dyDescent="0.2">
      <c r="A297" s="379" t="s">
        <v>587</v>
      </c>
      <c r="B297" s="380">
        <f>Hématologie!$H$203</f>
        <v>0</v>
      </c>
      <c r="C297" s="380" t="str">
        <f>Hématologie!$I$203</f>
        <v/>
      </c>
    </row>
    <row r="298" spans="1:3" x14ac:dyDescent="0.2">
      <c r="A298" s="386" t="s">
        <v>20</v>
      </c>
      <c r="B298" s="387">
        <f>Hématologie!$H$177</f>
        <v>0</v>
      </c>
      <c r="C298" s="387" t="str">
        <f>Hématologie!$I$177</f>
        <v/>
      </c>
    </row>
    <row r="299" spans="1:3" x14ac:dyDescent="0.2">
      <c r="A299" s="386" t="s">
        <v>22</v>
      </c>
      <c r="B299" s="387">
        <f>Hématologie!$H$183</f>
        <v>0</v>
      </c>
      <c r="C299" s="387" t="str">
        <f>Hématologie!$I$183</f>
        <v/>
      </c>
    </row>
    <row r="300" spans="1:3" ht="25.5" x14ac:dyDescent="0.2">
      <c r="A300" s="466" t="s">
        <v>811</v>
      </c>
      <c r="B300" s="380">
        <f>Hématologie!$H$201</f>
        <v>0</v>
      </c>
      <c r="C300" s="380" t="str">
        <f>Hématologie!$I$201</f>
        <v/>
      </c>
    </row>
    <row r="301" spans="1:3" x14ac:dyDescent="0.2">
      <c r="A301" s="379" t="s">
        <v>94</v>
      </c>
      <c r="B301" s="380">
        <f>Hématologie!$H$224</f>
        <v>0</v>
      </c>
      <c r="C301" s="380" t="str">
        <f>Hématologie!$I$224</f>
        <v/>
      </c>
    </row>
    <row r="302" spans="1:3" x14ac:dyDescent="0.2">
      <c r="A302" s="386" t="s">
        <v>588</v>
      </c>
      <c r="B302" s="387">
        <f>Hématologie!$H$216</f>
        <v>0</v>
      </c>
      <c r="C302" s="387" t="str">
        <f>Hématologie!$I$216</f>
        <v/>
      </c>
    </row>
    <row r="303" spans="1:3" x14ac:dyDescent="0.2">
      <c r="A303" s="382" t="s">
        <v>577</v>
      </c>
      <c r="B303" s="380">
        <f>Hématologie!$H$234-SUM(B292:B297,B301)</f>
        <v>0</v>
      </c>
      <c r="C303" s="380" t="str">
        <f>IF(Hématologie!$I$234="","",Hématologie!$I$234-SUM(C292:C297,C301))</f>
        <v/>
      </c>
    </row>
    <row r="304" spans="1:3" x14ac:dyDescent="0.2">
      <c r="A304" s="384" t="s">
        <v>426</v>
      </c>
      <c r="B304" s="380">
        <f>Hématologie!$H$274</f>
        <v>0</v>
      </c>
      <c r="C304" s="380" t="str">
        <f>Hématologie!$I$274</f>
        <v/>
      </c>
    </row>
    <row r="305" spans="1:3" x14ac:dyDescent="0.2">
      <c r="A305" s="384" t="s">
        <v>589</v>
      </c>
      <c r="B305" s="380">
        <f>Hématologie!$H$363</f>
        <v>0</v>
      </c>
      <c r="C305" s="380" t="str">
        <f>Hématologie!$I$363</f>
        <v/>
      </c>
    </row>
    <row r="306" spans="1:3" x14ac:dyDescent="0.2">
      <c r="A306" s="384" t="s">
        <v>427</v>
      </c>
      <c r="B306" s="380">
        <f>Hématologie!$H$390</f>
        <v>0</v>
      </c>
      <c r="C306" s="380" t="str">
        <f>Hématologie!$I$390</f>
        <v/>
      </c>
    </row>
    <row r="307" spans="1:3" x14ac:dyDescent="0.2">
      <c r="A307" s="384" t="s">
        <v>109</v>
      </c>
      <c r="B307" s="380">
        <f>Hématologie!$H$443</f>
        <v>0</v>
      </c>
      <c r="C307" s="380" t="str">
        <f>Hématologie!$I$443</f>
        <v/>
      </c>
    </row>
    <row r="308" spans="1:3" x14ac:dyDescent="0.2">
      <c r="A308" s="386" t="s">
        <v>50</v>
      </c>
      <c r="B308" s="387">
        <f>Hématologie!$H$425</f>
        <v>0</v>
      </c>
      <c r="C308" s="387" t="str">
        <f>Hématologie!$I$425</f>
        <v/>
      </c>
    </row>
    <row r="309" spans="1:3" x14ac:dyDescent="0.2">
      <c r="A309" s="386" t="s">
        <v>51</v>
      </c>
      <c r="B309" s="387">
        <f>Hématologie!$H$432</f>
        <v>0</v>
      </c>
      <c r="C309" s="387" t="str">
        <f>Hématologie!$I$432</f>
        <v/>
      </c>
    </row>
    <row r="310" spans="1:3" x14ac:dyDescent="0.2">
      <c r="A310" s="386" t="s">
        <v>49</v>
      </c>
      <c r="B310" s="387">
        <f>Hématologie!$H$415</f>
        <v>0</v>
      </c>
      <c r="C310" s="387" t="str">
        <f>Hématologie!$I$415</f>
        <v/>
      </c>
    </row>
    <row r="311" spans="1:3" x14ac:dyDescent="0.2">
      <c r="A311" s="384" t="s">
        <v>555</v>
      </c>
      <c r="B311" s="380">
        <f>Hématologie!$H$467</f>
        <v>0</v>
      </c>
      <c r="C311" s="380" t="str">
        <f>Hématologie!$I$467</f>
        <v/>
      </c>
    </row>
    <row r="312" spans="1:3" x14ac:dyDescent="0.2">
      <c r="A312" s="386" t="s">
        <v>52</v>
      </c>
      <c r="B312" s="387">
        <f>Hématologie!$H$461</f>
        <v>0</v>
      </c>
      <c r="C312" s="387" t="str">
        <f>Hématologie!$I$461</f>
        <v/>
      </c>
    </row>
    <row r="313" spans="1:3" x14ac:dyDescent="0.2">
      <c r="A313" s="384" t="s">
        <v>574</v>
      </c>
      <c r="B313" s="380">
        <f>Hématologie!$H$492</f>
        <v>0</v>
      </c>
      <c r="C313" s="380" t="str">
        <f>Hématologie!$I$492</f>
        <v/>
      </c>
    </row>
    <row r="314" spans="1:3" x14ac:dyDescent="0.2">
      <c r="A314" s="384" t="s">
        <v>652</v>
      </c>
      <c r="B314" s="380">
        <f>Hématologie!$H$258</f>
        <v>0</v>
      </c>
      <c r="C314" s="380" t="str">
        <f>Hématologie!$I$258</f>
        <v/>
      </c>
    </row>
    <row r="315" spans="1:3" x14ac:dyDescent="0.2">
      <c r="A315" s="384" t="s">
        <v>65</v>
      </c>
      <c r="B315" s="380">
        <f>Hématologie!$H$545</f>
        <v>0</v>
      </c>
      <c r="C315" s="380" t="str">
        <f>Hématologie!$I$545</f>
        <v/>
      </c>
    </row>
    <row r="316" spans="1:3" x14ac:dyDescent="0.2">
      <c r="A316" s="299" t="s">
        <v>575</v>
      </c>
      <c r="B316" s="250">
        <f>Hématologie!$H$550-SUM(B292:B297,B301,B303:B307,B311,B313:B315)</f>
        <v>0</v>
      </c>
      <c r="C316" s="250" t="str">
        <f>IF(Hématologie!$I$550="","",Hématologie!$I$550-SUM(C292:C297,C301,C303:C307,C311,C313:C315))</f>
        <v/>
      </c>
    </row>
    <row r="317" spans="1:3" x14ac:dyDescent="0.2">
      <c r="A317" s="413" t="s">
        <v>655</v>
      </c>
      <c r="B317" s="415">
        <f>Hématologie!$H$467+Hématologie!$H$515+Hématologie!$H$528+Hématologie!$H$534</f>
        <v>0</v>
      </c>
      <c r="C317" s="415" t="str">
        <f>IF(Hématologie!$I$550="","",Hématologie!$I$467+Hématologie!$I$515+Hématologie!$I$528+Hématologie!$I$534)</f>
        <v/>
      </c>
    </row>
    <row r="318" spans="1:3" x14ac:dyDescent="0.2">
      <c r="A318" s="36" t="s">
        <v>430</v>
      </c>
      <c r="B318" s="251">
        <f>Hématologie!$H$550</f>
        <v>0</v>
      </c>
      <c r="C318" s="251" t="str">
        <f>Hématologie!$I$550</f>
        <v/>
      </c>
    </row>
    <row r="319" spans="1:3" x14ac:dyDescent="0.2">
      <c r="A319" s="414" t="s">
        <v>796</v>
      </c>
    </row>
    <row r="321" spans="1:3" x14ac:dyDescent="0.2">
      <c r="A321" s="236" t="s">
        <v>656</v>
      </c>
    </row>
    <row r="322" spans="1:3" x14ac:dyDescent="0.2">
      <c r="A322" s="236" t="s">
        <v>568</v>
      </c>
    </row>
    <row r="324" spans="1:3" x14ac:dyDescent="0.2">
      <c r="A324" s="271" t="s">
        <v>423</v>
      </c>
      <c r="B324" s="274" t="s">
        <v>424</v>
      </c>
      <c r="C324" s="274" t="s">
        <v>425</v>
      </c>
    </row>
    <row r="325" spans="1:3" x14ac:dyDescent="0.2">
      <c r="A325" s="4" t="s">
        <v>585</v>
      </c>
      <c r="B325" s="250">
        <f>'Maladie inf'!$H$63</f>
        <v>0</v>
      </c>
      <c r="C325" s="250" t="str">
        <f>'Maladie inf'!$I$63</f>
        <v/>
      </c>
    </row>
    <row r="326" spans="1:3" x14ac:dyDescent="0.2">
      <c r="A326" s="379" t="s">
        <v>571</v>
      </c>
      <c r="B326" s="380">
        <f>'Maladie inf'!$H$75</f>
        <v>0</v>
      </c>
      <c r="C326" s="380" t="str">
        <f>'Maladie inf'!$I$75</f>
        <v/>
      </c>
    </row>
    <row r="327" spans="1:3" x14ac:dyDescent="0.2">
      <c r="A327" s="379" t="s">
        <v>576</v>
      </c>
      <c r="B327" s="380">
        <f>'Maladie inf'!$H$41</f>
        <v>0</v>
      </c>
      <c r="C327" s="380" t="str">
        <f>'Maladie inf'!$I$41</f>
        <v/>
      </c>
    </row>
    <row r="328" spans="1:3" x14ac:dyDescent="0.2">
      <c r="A328" s="379" t="s">
        <v>609</v>
      </c>
      <c r="B328" s="380">
        <f>'Maladie inf'!$H$92</f>
        <v>0</v>
      </c>
      <c r="C328" s="380" t="str">
        <f>'Maladie inf'!$I$92</f>
        <v/>
      </c>
    </row>
    <row r="329" spans="1:3" x14ac:dyDescent="0.2">
      <c r="A329" s="379" t="s">
        <v>586</v>
      </c>
      <c r="B329" s="380">
        <f>'Maladie inf'!$H$156</f>
        <v>0</v>
      </c>
      <c r="C329" s="380" t="str">
        <f>'Maladie inf'!$I$156</f>
        <v/>
      </c>
    </row>
    <row r="330" spans="1:3" x14ac:dyDescent="0.2">
      <c r="A330" s="379" t="s">
        <v>587</v>
      </c>
      <c r="B330" s="380">
        <f>'Maladie inf'!$H$203</f>
        <v>0</v>
      </c>
      <c r="C330" s="380" t="str">
        <f>'Maladie inf'!$I$203</f>
        <v/>
      </c>
    </row>
    <row r="331" spans="1:3" x14ac:dyDescent="0.2">
      <c r="A331" s="386" t="s">
        <v>20</v>
      </c>
      <c r="B331" s="387">
        <f>'Maladie inf'!$H$177</f>
        <v>0</v>
      </c>
      <c r="C331" s="387" t="str">
        <f>'Maladie inf'!$I$177</f>
        <v/>
      </c>
    </row>
    <row r="332" spans="1:3" x14ac:dyDescent="0.2">
      <c r="A332" s="386" t="s">
        <v>22</v>
      </c>
      <c r="B332" s="387">
        <f>'Maladie inf'!$H$183</f>
        <v>0</v>
      </c>
      <c r="C332" s="387" t="str">
        <f>'Maladie inf'!$I$183</f>
        <v/>
      </c>
    </row>
    <row r="333" spans="1:3" ht="25.5" x14ac:dyDescent="0.2">
      <c r="A333" s="466" t="s">
        <v>811</v>
      </c>
      <c r="B333" s="380">
        <f>'Maladie inf'!$H$201</f>
        <v>0</v>
      </c>
      <c r="C333" s="380" t="str">
        <f>'Maladie inf'!$I$201</f>
        <v/>
      </c>
    </row>
    <row r="334" spans="1:3" x14ac:dyDescent="0.2">
      <c r="A334" s="379" t="s">
        <v>94</v>
      </c>
      <c r="B334" s="380">
        <f>'Maladie inf'!$H$224</f>
        <v>0</v>
      </c>
      <c r="C334" s="380" t="str">
        <f>'Maladie inf'!$I$224</f>
        <v/>
      </c>
    </row>
    <row r="335" spans="1:3" x14ac:dyDescent="0.2">
      <c r="A335" s="386" t="s">
        <v>588</v>
      </c>
      <c r="B335" s="387">
        <f>'Maladie inf'!$H$216</f>
        <v>0</v>
      </c>
      <c r="C335" s="387" t="str">
        <f>'Maladie inf'!$I$216</f>
        <v/>
      </c>
    </row>
    <row r="336" spans="1:3" x14ac:dyDescent="0.2">
      <c r="A336" s="382" t="s">
        <v>577</v>
      </c>
      <c r="B336" s="380">
        <f>'Maladie inf'!$H$234-SUM(B325:B330,B334)</f>
        <v>0</v>
      </c>
      <c r="C336" s="380" t="str">
        <f>IF('Maladie inf'!$I$234="","",'Maladie inf'!$I$234-SUM(C325:C330,C334))</f>
        <v/>
      </c>
    </row>
    <row r="337" spans="1:3" x14ac:dyDescent="0.2">
      <c r="A337" s="384" t="s">
        <v>426</v>
      </c>
      <c r="B337" s="380">
        <f>'Maladie inf'!$H$274</f>
        <v>0</v>
      </c>
      <c r="C337" s="380" t="str">
        <f>'Maladie inf'!$I$274</f>
        <v/>
      </c>
    </row>
    <row r="338" spans="1:3" x14ac:dyDescent="0.2">
      <c r="A338" s="384" t="s">
        <v>589</v>
      </c>
      <c r="B338" s="380">
        <f>'Maladie inf'!$H$363</f>
        <v>0</v>
      </c>
      <c r="C338" s="380" t="str">
        <f>'Maladie inf'!$I$363</f>
        <v/>
      </c>
    </row>
    <row r="339" spans="1:3" x14ac:dyDescent="0.2">
      <c r="A339" s="384" t="s">
        <v>427</v>
      </c>
      <c r="B339" s="380">
        <f>'Maladie inf'!$H$390</f>
        <v>0</v>
      </c>
      <c r="C339" s="380" t="str">
        <f>'Maladie inf'!$I$390</f>
        <v/>
      </c>
    </row>
    <row r="340" spans="1:3" x14ac:dyDescent="0.2">
      <c r="A340" s="384" t="s">
        <v>109</v>
      </c>
      <c r="B340" s="380">
        <f>'Maladie inf'!$H$443</f>
        <v>0</v>
      </c>
      <c r="C340" s="380" t="str">
        <f>'Maladie inf'!$I$443</f>
        <v/>
      </c>
    </row>
    <row r="341" spans="1:3" x14ac:dyDescent="0.2">
      <c r="A341" s="386" t="s">
        <v>50</v>
      </c>
      <c r="B341" s="387">
        <f>'Maladie inf'!$H$425</f>
        <v>0</v>
      </c>
      <c r="C341" s="387" t="str">
        <f>'Maladie inf'!$I$425</f>
        <v/>
      </c>
    </row>
    <row r="342" spans="1:3" x14ac:dyDescent="0.2">
      <c r="A342" s="386" t="s">
        <v>51</v>
      </c>
      <c r="B342" s="387">
        <f>'Maladie inf'!$H$432</f>
        <v>0</v>
      </c>
      <c r="C342" s="387" t="str">
        <f>'Maladie inf'!$I$432</f>
        <v/>
      </c>
    </row>
    <row r="343" spans="1:3" x14ac:dyDescent="0.2">
      <c r="A343" s="386" t="s">
        <v>49</v>
      </c>
      <c r="B343" s="387">
        <f>'Maladie inf'!$H$415</f>
        <v>0</v>
      </c>
      <c r="C343" s="387" t="str">
        <f>'Maladie inf'!$I$415</f>
        <v/>
      </c>
    </row>
    <row r="344" spans="1:3" x14ac:dyDescent="0.2">
      <c r="A344" s="384" t="s">
        <v>555</v>
      </c>
      <c r="B344" s="380">
        <f>'Maladie inf'!$H$467</f>
        <v>0</v>
      </c>
      <c r="C344" s="380" t="str">
        <f>'Maladie inf'!$I$467</f>
        <v/>
      </c>
    </row>
    <row r="345" spans="1:3" x14ac:dyDescent="0.2">
      <c r="A345" s="386" t="s">
        <v>52</v>
      </c>
      <c r="B345" s="387">
        <f>'Maladie inf'!$H$461</f>
        <v>0</v>
      </c>
      <c r="C345" s="387" t="str">
        <f>'Maladie inf'!$I$461</f>
        <v/>
      </c>
    </row>
    <row r="346" spans="1:3" x14ac:dyDescent="0.2">
      <c r="A346" s="384" t="s">
        <v>574</v>
      </c>
      <c r="B346" s="380">
        <f>'Maladie inf'!$H$492</f>
        <v>0</v>
      </c>
      <c r="C346" s="380" t="str">
        <f>'Maladie inf'!$I$492</f>
        <v/>
      </c>
    </row>
    <row r="347" spans="1:3" x14ac:dyDescent="0.2">
      <c r="A347" s="384" t="s">
        <v>652</v>
      </c>
      <c r="B347" s="380">
        <f>'Maladie inf'!$H$258</f>
        <v>0</v>
      </c>
      <c r="C347" s="380" t="str">
        <f>'Maladie inf'!$I$258</f>
        <v/>
      </c>
    </row>
    <row r="348" spans="1:3" x14ac:dyDescent="0.2">
      <c r="A348" s="384" t="s">
        <v>65</v>
      </c>
      <c r="B348" s="380">
        <f>'Maladie inf'!$H$545</f>
        <v>0</v>
      </c>
      <c r="C348" s="380" t="str">
        <f>'Maladie inf'!$I$545</f>
        <v/>
      </c>
    </row>
    <row r="349" spans="1:3" x14ac:dyDescent="0.2">
      <c r="A349" s="299" t="s">
        <v>575</v>
      </c>
      <c r="B349" s="250">
        <f>'Maladie inf'!$H$550-SUM(B325:B330,B334,B336:B340,B344,B346:B348)</f>
        <v>0</v>
      </c>
      <c r="C349" s="250" t="str">
        <f>IF('Maladie inf'!$I$550="","",'Maladie inf'!$I$550-SUM(C325:C330,C334,C336:C340,C344,C346:C348))</f>
        <v/>
      </c>
    </row>
    <row r="350" spans="1:3" x14ac:dyDescent="0.2">
      <c r="A350" s="413" t="s">
        <v>655</v>
      </c>
      <c r="B350" s="415">
        <f>'Maladie inf'!$H$467+'Maladie inf'!$H$515+'Maladie inf'!$H$528+'Maladie inf'!$H$534</f>
        <v>0</v>
      </c>
      <c r="C350" s="415" t="str">
        <f>IF('Maladie inf'!$I$550="","",'Maladie inf'!$I$467+'Maladie inf'!$I$515+'Maladie inf'!$I$528+'Maladie inf'!$I$534)</f>
        <v/>
      </c>
    </row>
    <row r="351" spans="1:3" x14ac:dyDescent="0.2">
      <c r="A351" s="36" t="s">
        <v>430</v>
      </c>
      <c r="B351" s="251">
        <f>'Maladie inf'!$H$550</f>
        <v>0</v>
      </c>
      <c r="C351" s="251" t="str">
        <f>'Maladie inf'!$I$550</f>
        <v/>
      </c>
    </row>
    <row r="352" spans="1:3" x14ac:dyDescent="0.2">
      <c r="A352" s="414" t="s">
        <v>796</v>
      </c>
    </row>
  </sheetData>
  <sheetProtection formatCells="0"/>
  <phoneticPr fontId="22" type="noConversion"/>
  <conditionalFormatting sqref="C14 C16:C17">
    <cfRule type="expression" dxfId="39" priority="1" stopIfTrue="1">
      <formula>ISERROR($C$14)</formula>
    </cfRule>
  </conditionalFormatting>
  <conditionalFormatting sqref="C15 C18:C26">
    <cfRule type="expression" dxfId="38" priority="2" stopIfTrue="1">
      <formula>ISERROR($C$15)</formula>
    </cfRule>
  </conditionalFormatting>
  <conditionalFormatting sqref="C4 J1:J2">
    <cfRule type="expression" dxfId="37" priority="3" stopIfTrue="1">
      <formula>ISERROR($C$4)</formula>
    </cfRule>
  </conditionalFormatting>
  <conditionalFormatting sqref="C5">
    <cfRule type="expression" dxfId="36" priority="4" stopIfTrue="1">
      <formula>ISERROR($C$5)</formula>
    </cfRule>
  </conditionalFormatting>
  <conditionalFormatting sqref="C6:C7">
    <cfRule type="expression" dxfId="35" priority="5" stopIfTrue="1">
      <formula>ISERROR($C$6)</formula>
    </cfRule>
  </conditionalFormatting>
  <conditionalFormatting sqref="C8">
    <cfRule type="expression" dxfId="34" priority="6" stopIfTrue="1">
      <formula>ISERROR($C$8)</formula>
    </cfRule>
  </conditionalFormatting>
  <conditionalFormatting sqref="C9">
    <cfRule type="expression" dxfId="33" priority="7" stopIfTrue="1">
      <formula>ISERROR($C$9)</formula>
    </cfRule>
  </conditionalFormatting>
  <conditionalFormatting sqref="C10">
    <cfRule type="expression" dxfId="32" priority="8" stopIfTrue="1">
      <formula>ISERROR($C$10)</formula>
    </cfRule>
  </conditionalFormatting>
  <conditionalFormatting sqref="C13">
    <cfRule type="expression" dxfId="31" priority="9" stopIfTrue="1">
      <formula>ISERROR($C$13)</formula>
    </cfRule>
  </conditionalFormatting>
  <conditionalFormatting sqref="C11:C12">
    <cfRule type="expression" dxfId="30" priority="10" stopIfTrue="1">
      <formula>ISERROR($C$11)</formula>
    </cfRule>
  </conditionalFormatting>
  <conditionalFormatting sqref="C27:C30">
    <cfRule type="expression" dxfId="29" priority="11" stopIfTrue="1">
      <formula>ISERROR($C$27:$C$30)</formula>
    </cfRule>
  </conditionalFormatting>
  <pageMargins left="0.51181102362204722" right="0.19685039370078741" top="0.75" bottom="0.55000000000000004" header="0.23622047244094491" footer="0.27559055118110237"/>
  <pageSetup paperSize="9" orientation="portrait" r:id="rId1"/>
  <headerFooter alignWithMargins="0">
    <oddHeader>&amp;C&amp;"Arial,Gras"&amp;11Consommation en antibiotiques - Année 2016</oddHeader>
    <oddFooter>&amp;L&amp;9&amp;F/&amp;A&amp;R&amp;9&amp;P/&amp;N</oddFooter>
  </headerFooter>
  <rowBreaks count="10" manualBreakCount="10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</rowBreaks>
  <ignoredErrors>
    <ignoredError sqref="C12:C30 C4:C11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3">
                <anchor moveWithCells="1" sizeWithCells="1">
                  <from>
                    <xdr:col>4</xdr:col>
                    <xdr:colOff>200025</xdr:colOff>
                    <xdr:row>1</xdr:row>
                    <xdr:rowOff>152400</xdr:rowOff>
                  </from>
                  <to>
                    <xdr:col>7</xdr:col>
                    <xdr:colOff>314325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31"/>
  <sheetViews>
    <sheetView workbookViewId="0">
      <selection activeCell="B41" sqref="B41"/>
    </sheetView>
  </sheetViews>
  <sheetFormatPr baseColWidth="10" defaultRowHeight="12.75" x14ac:dyDescent="0.2"/>
  <cols>
    <col min="1" max="1" width="45" customWidth="1"/>
    <col min="2" max="2" width="20.5703125" customWidth="1"/>
    <col min="3" max="3" width="21.5703125" customWidth="1"/>
  </cols>
  <sheetData>
    <row r="1" spans="1:4" x14ac:dyDescent="0.2">
      <c r="A1" s="236" t="s">
        <v>590</v>
      </c>
    </row>
    <row r="3" spans="1:4" x14ac:dyDescent="0.2">
      <c r="A3" s="271" t="s">
        <v>423</v>
      </c>
      <c r="B3" s="274" t="s">
        <v>424</v>
      </c>
      <c r="C3" s="274" t="s">
        <v>425</v>
      </c>
    </row>
    <row r="4" spans="1:4" x14ac:dyDescent="0.2">
      <c r="A4" s="4" t="s">
        <v>585</v>
      </c>
      <c r="B4" s="250">
        <f>'Tableaux Consommation'!B4</f>
        <v>0</v>
      </c>
      <c r="C4" s="250" t="e">
        <f>'Tableaux Consommation'!C4</f>
        <v>#DIV/0!</v>
      </c>
    </row>
    <row r="5" spans="1:4" x14ac:dyDescent="0.2">
      <c r="A5" s="379" t="s">
        <v>571</v>
      </c>
      <c r="B5" s="380">
        <f>'Tableaux Consommation'!B5</f>
        <v>0</v>
      </c>
      <c r="C5" s="380" t="e">
        <f>'Tableaux Consommation'!C5</f>
        <v>#DIV/0!</v>
      </c>
    </row>
    <row r="6" spans="1:4" x14ac:dyDescent="0.2">
      <c r="A6" s="379" t="s">
        <v>576</v>
      </c>
      <c r="B6" s="380">
        <f>'Tableaux Consommation'!B6</f>
        <v>0</v>
      </c>
      <c r="C6" s="380" t="e">
        <f>'Tableaux Consommation'!C6</f>
        <v>#DIV/0!</v>
      </c>
    </row>
    <row r="7" spans="1:4" x14ac:dyDescent="0.2">
      <c r="A7" s="379" t="s">
        <v>609</v>
      </c>
      <c r="B7" s="380">
        <f>'Tableaux Consommation'!B7</f>
        <v>0</v>
      </c>
      <c r="C7" s="380" t="e">
        <f>'Tableaux Consommation'!C7</f>
        <v>#DIV/0!</v>
      </c>
    </row>
    <row r="8" spans="1:4" x14ac:dyDescent="0.2">
      <c r="A8" s="379" t="s">
        <v>586</v>
      </c>
      <c r="B8" s="380">
        <f>'Tableaux Consommation'!B8</f>
        <v>0</v>
      </c>
      <c r="C8" s="380" t="e">
        <f>'Tableaux Consommation'!C8</f>
        <v>#DIV/0!</v>
      </c>
    </row>
    <row r="9" spans="1:4" x14ac:dyDescent="0.2">
      <c r="A9" s="379" t="s">
        <v>587</v>
      </c>
      <c r="B9" s="380">
        <f>'Tableaux Consommation'!B9</f>
        <v>0</v>
      </c>
      <c r="C9" s="380" t="e">
        <f>'Tableaux Consommation'!C9</f>
        <v>#DIV/0!</v>
      </c>
    </row>
    <row r="10" spans="1:4" x14ac:dyDescent="0.2">
      <c r="A10" s="386" t="s">
        <v>20</v>
      </c>
      <c r="B10" s="387">
        <f>'Tableaux Consommation'!B10</f>
        <v>0</v>
      </c>
      <c r="C10" s="387" t="e">
        <f>'Tableaux Consommation'!C10</f>
        <v>#DIV/0!</v>
      </c>
    </row>
    <row r="11" spans="1:4" x14ac:dyDescent="0.2">
      <c r="A11" s="386" t="s">
        <v>22</v>
      </c>
      <c r="B11" s="387">
        <f>'Tableaux Consommation'!B11</f>
        <v>0</v>
      </c>
      <c r="C11" s="387" t="e">
        <f>'Tableaux Consommation'!C11</f>
        <v>#DIV/0!</v>
      </c>
    </row>
    <row r="12" spans="1:4" ht="24.75" x14ac:dyDescent="0.2">
      <c r="A12" s="466" t="s">
        <v>811</v>
      </c>
      <c r="B12" s="383">
        <f>'Tableaux Consommation'!B12</f>
        <v>0</v>
      </c>
      <c r="C12" s="383" t="e">
        <f>'Tableaux Consommation'!C12</f>
        <v>#DIV/0!</v>
      </c>
    </row>
    <row r="13" spans="1:4" x14ac:dyDescent="0.2">
      <c r="A13" s="379" t="s">
        <v>94</v>
      </c>
      <c r="B13" s="380">
        <f>'Tableaux Consommation'!B13</f>
        <v>0</v>
      </c>
      <c r="C13" s="380" t="e">
        <f>'Tableaux Consommation'!C13</f>
        <v>#DIV/0!</v>
      </c>
    </row>
    <row r="14" spans="1:4" x14ac:dyDescent="0.2">
      <c r="A14" s="386" t="s">
        <v>588</v>
      </c>
      <c r="B14" s="387">
        <f>'Tableaux Consommation'!B14</f>
        <v>0</v>
      </c>
      <c r="C14" s="387" t="e">
        <f>'Tableaux Consommation'!C14</f>
        <v>#DIV/0!</v>
      </c>
    </row>
    <row r="15" spans="1:4" x14ac:dyDescent="0.2">
      <c r="A15" s="382" t="s">
        <v>577</v>
      </c>
      <c r="B15" s="380">
        <f>'Tableaux Consommation'!B15</f>
        <v>0</v>
      </c>
      <c r="C15" s="380" t="e">
        <f>'Tableaux Consommation'!C15</f>
        <v>#DIV/0!</v>
      </c>
      <c r="D15" s="343"/>
    </row>
    <row r="16" spans="1:4" x14ac:dyDescent="0.2">
      <c r="A16" s="384" t="s">
        <v>426</v>
      </c>
      <c r="B16" s="380">
        <f>'Tableaux Consommation'!B16</f>
        <v>0</v>
      </c>
      <c r="C16" s="380" t="e">
        <f>'Tableaux Consommation'!C16</f>
        <v>#DIV/0!</v>
      </c>
    </row>
    <row r="17" spans="1:4" x14ac:dyDescent="0.2">
      <c r="A17" s="384" t="s">
        <v>589</v>
      </c>
      <c r="B17" s="380">
        <f>'Tableaux Consommation'!B17</f>
        <v>0</v>
      </c>
      <c r="C17" s="380" t="e">
        <f>'Tableaux Consommation'!C17</f>
        <v>#DIV/0!</v>
      </c>
    </row>
    <row r="18" spans="1:4" x14ac:dyDescent="0.2">
      <c r="A18" s="384" t="s">
        <v>427</v>
      </c>
      <c r="B18" s="380">
        <f>'Tableaux Consommation'!B18</f>
        <v>0</v>
      </c>
      <c r="C18" s="380" t="e">
        <f>'Tableaux Consommation'!C18</f>
        <v>#DIV/0!</v>
      </c>
    </row>
    <row r="19" spans="1:4" x14ac:dyDescent="0.2">
      <c r="A19" s="384" t="s">
        <v>109</v>
      </c>
      <c r="B19" s="380">
        <f>'Tableaux Consommation'!B19</f>
        <v>0</v>
      </c>
      <c r="C19" s="380" t="e">
        <f>'Tableaux Consommation'!C19</f>
        <v>#DIV/0!</v>
      </c>
    </row>
    <row r="20" spans="1:4" x14ac:dyDescent="0.2">
      <c r="A20" s="386" t="s">
        <v>50</v>
      </c>
      <c r="B20" s="387">
        <f>'Tableaux Consommation'!B20</f>
        <v>0</v>
      </c>
      <c r="C20" s="387" t="e">
        <f>'Tableaux Consommation'!C20</f>
        <v>#DIV/0!</v>
      </c>
    </row>
    <row r="21" spans="1:4" x14ac:dyDescent="0.2">
      <c r="A21" s="386" t="s">
        <v>51</v>
      </c>
      <c r="B21" s="387">
        <f>'Tableaux Consommation'!B21</f>
        <v>0</v>
      </c>
      <c r="C21" s="387" t="e">
        <f>'Tableaux Consommation'!C21</f>
        <v>#DIV/0!</v>
      </c>
    </row>
    <row r="22" spans="1:4" x14ac:dyDescent="0.2">
      <c r="A22" s="386" t="s">
        <v>49</v>
      </c>
      <c r="B22" s="387">
        <f>'Tableaux Consommation'!B22</f>
        <v>0</v>
      </c>
      <c r="C22" s="387" t="e">
        <f>'Tableaux Consommation'!C22</f>
        <v>#DIV/0!</v>
      </c>
    </row>
    <row r="23" spans="1:4" x14ac:dyDescent="0.2">
      <c r="A23" s="384" t="s">
        <v>555</v>
      </c>
      <c r="B23" s="380">
        <f>'Tableaux Consommation'!B23</f>
        <v>0</v>
      </c>
      <c r="C23" s="380" t="e">
        <f>'Tableaux Consommation'!C23</f>
        <v>#DIV/0!</v>
      </c>
    </row>
    <row r="24" spans="1:4" x14ac:dyDescent="0.2">
      <c r="A24" s="386" t="s">
        <v>52</v>
      </c>
      <c r="B24" s="387">
        <f>'Tableaux Consommation'!B24</f>
        <v>0</v>
      </c>
      <c r="C24" s="387" t="e">
        <f>'Tableaux Consommation'!C24</f>
        <v>#DIV/0!</v>
      </c>
    </row>
    <row r="25" spans="1:4" x14ac:dyDescent="0.2">
      <c r="A25" s="384" t="s">
        <v>574</v>
      </c>
      <c r="B25" s="380">
        <f>'Tableaux Consommation'!B25</f>
        <v>0</v>
      </c>
      <c r="C25" s="380" t="e">
        <f>'Tableaux Consommation'!C25</f>
        <v>#DIV/0!</v>
      </c>
    </row>
    <row r="26" spans="1:4" x14ac:dyDescent="0.2">
      <c r="A26" s="384" t="s">
        <v>652</v>
      </c>
      <c r="B26" s="380">
        <f>'Tableaux Consommation'!B26</f>
        <v>0</v>
      </c>
      <c r="C26" s="380" t="e">
        <f>'Tableaux Consommation'!C26</f>
        <v>#DIV/0!</v>
      </c>
    </row>
    <row r="27" spans="1:4" x14ac:dyDescent="0.2">
      <c r="A27" s="384" t="s">
        <v>65</v>
      </c>
      <c r="B27" s="380">
        <f>'Tableaux Consommation'!B27</f>
        <v>0</v>
      </c>
      <c r="C27" s="380" t="e">
        <f>'Tableaux Consommation'!C27</f>
        <v>#DIV/0!</v>
      </c>
    </row>
    <row r="28" spans="1:4" x14ac:dyDescent="0.2">
      <c r="A28" s="299" t="s">
        <v>575</v>
      </c>
      <c r="B28" s="250">
        <f>'Tableaux Consommation'!B28</f>
        <v>0</v>
      </c>
      <c r="C28" s="250" t="e">
        <f>'Tableaux Consommation'!C28</f>
        <v>#DIV/0!</v>
      </c>
    </row>
    <row r="29" spans="1:4" x14ac:dyDescent="0.2">
      <c r="A29" s="413" t="s">
        <v>655</v>
      </c>
      <c r="B29" s="415">
        <f>'Tableaux Consommation'!B29</f>
        <v>0</v>
      </c>
      <c r="C29" s="415" t="e">
        <f>'Tableaux Consommation'!C29</f>
        <v>#DIV/0!</v>
      </c>
    </row>
    <row r="30" spans="1:4" x14ac:dyDescent="0.2">
      <c r="A30" s="36" t="s">
        <v>430</v>
      </c>
      <c r="B30" s="251">
        <f>'Tableaux Consommation'!B30</f>
        <v>0</v>
      </c>
      <c r="C30" s="251" t="e">
        <f>'Tableaux Consommation'!C30</f>
        <v>#DIV/0!</v>
      </c>
      <c r="D30" s="343"/>
    </row>
    <row r="31" spans="1:4" x14ac:dyDescent="0.2">
      <c r="A31" s="414" t="s">
        <v>796</v>
      </c>
    </row>
  </sheetData>
  <sheetProtection pivotTables="0"/>
  <phoneticPr fontId="22" type="noConversion"/>
  <conditionalFormatting sqref="C4:C30">
    <cfRule type="expression" dxfId="28" priority="1" stopIfTrue="1">
      <formula>ISERROR($C$4:$C$30)</formula>
    </cfRule>
  </conditionalFormatting>
  <pageMargins left="0.27559055118110237" right="0.23622047244094491" top="1.1417322834645669" bottom="0.98425196850393704" header="0.51181102362204722" footer="0.51181102362204722"/>
  <pageSetup paperSize="9" orientation="portrait" r:id="rId1"/>
  <headerFooter alignWithMargins="0">
    <oddHeader>&amp;C&amp;"Arial,Gras"Consommation en antibiotiques - Année 2016</oddHeader>
    <oddFooter>&amp;R&amp;P/&amp;N</oddFooter>
  </headerFooter>
  <ignoredErrors>
    <ignoredError sqref="C30 C13:C28 C4:C1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indexed="10"/>
  </sheetPr>
  <dimension ref="A1:E33"/>
  <sheetViews>
    <sheetView workbookViewId="0">
      <selection activeCell="D41" sqref="D41"/>
    </sheetView>
  </sheetViews>
  <sheetFormatPr baseColWidth="10" defaultRowHeight="12.75" x14ac:dyDescent="0.2"/>
  <cols>
    <col min="1" max="1" width="23.140625" customWidth="1"/>
    <col min="2" max="2" width="45.140625" customWidth="1"/>
    <col min="3" max="3" width="13.42578125" customWidth="1"/>
    <col min="4" max="5" width="14.42578125" customWidth="1"/>
  </cols>
  <sheetData>
    <row r="1" spans="1:5" x14ac:dyDescent="0.2">
      <c r="A1" s="236" t="s">
        <v>616</v>
      </c>
    </row>
    <row r="3" spans="1:5" ht="25.5" x14ac:dyDescent="0.2">
      <c r="A3" s="271" t="s">
        <v>422</v>
      </c>
      <c r="B3" s="271" t="s">
        <v>423</v>
      </c>
      <c r="C3" s="274" t="s">
        <v>424</v>
      </c>
      <c r="D3" s="360" t="s">
        <v>547</v>
      </c>
      <c r="E3" s="360" t="s">
        <v>546</v>
      </c>
    </row>
    <row r="4" spans="1:5" x14ac:dyDescent="0.2">
      <c r="A4" s="4" t="s">
        <v>244</v>
      </c>
      <c r="B4" s="4" t="s">
        <v>431</v>
      </c>
      <c r="C4" s="350">
        <f>Médecine!H258+Chirurgie!H258+Réanimation!H258+'Gynécologie-Obstétrique'!H258+Pédiatrie!H258</f>
        <v>0</v>
      </c>
      <c r="D4" s="350" t="str">
        <f>IF('Données administratives'!$D$18=0,"",'Tableau Court séjour'!C4/'Données administratives'!$D$18*1000)</f>
        <v/>
      </c>
      <c r="E4" s="350" t="str">
        <f>IF('Données administratives'!$E$18="","",'Tableau Court séjour'!C4/'Données administratives'!$E$18*100)</f>
        <v/>
      </c>
    </row>
    <row r="5" spans="1:5" x14ac:dyDescent="0.2">
      <c r="A5" s="4" t="s">
        <v>91</v>
      </c>
      <c r="B5" s="4" t="s">
        <v>2</v>
      </c>
      <c r="C5" s="350">
        <f>Médecine!H107+Chirurgie!H107+Réanimation!H107+'Gynécologie-Obstétrique'!H107+Pédiatrie!H107</f>
        <v>0</v>
      </c>
      <c r="D5" s="350" t="str">
        <f>IF('Données administratives'!$D$18=0,"",'Tableau Court séjour'!C5/'Données administratives'!$D$18*1000)</f>
        <v/>
      </c>
      <c r="E5" s="350" t="str">
        <f>IF('Données administratives'!$E$18="","",'Tableau Court séjour'!C5/'Données administratives'!$E$18*100)</f>
        <v/>
      </c>
    </row>
    <row r="6" spans="1:5" x14ac:dyDescent="0.2">
      <c r="A6" s="351" t="s">
        <v>539</v>
      </c>
      <c r="B6" s="347" t="s">
        <v>538</v>
      </c>
      <c r="C6" s="358">
        <f>Médecine!H63+Chirurgie!H63+Réanimation!H63+'Gynécologie-Obstétrique'!H63+Pédiatrie!H63</f>
        <v>0</v>
      </c>
      <c r="D6" s="358" t="str">
        <f>IF('Données administratives'!$D$18=0,"",'Tableau Court séjour'!C6/'Données administratives'!$D$18*1000)</f>
        <v/>
      </c>
      <c r="E6" s="358" t="str">
        <f>IF('Données administratives'!$E$18="","",'Tableau Court séjour'!C6/'Données administratives'!$E$18*100)</f>
        <v/>
      </c>
    </row>
    <row r="7" spans="1:5" x14ac:dyDescent="0.2">
      <c r="A7" s="351" t="s">
        <v>272</v>
      </c>
      <c r="B7" s="347" t="s">
        <v>536</v>
      </c>
      <c r="C7" s="358">
        <f>Médecine!H31+Chirurgie!H31+Réanimation!H31+'Gynécologie-Obstétrique'!H31+Pédiatrie!H31</f>
        <v>0</v>
      </c>
      <c r="D7" s="358" t="str">
        <f>IF('Données administratives'!$D$18=0,"",'Tableau Court séjour'!C7/'Données administratives'!$D$18*1000)</f>
        <v/>
      </c>
      <c r="E7" s="358" t="str">
        <f>IF('Données administratives'!$E$18="","",'Tableau Court séjour'!C7/'Données administratives'!$E$18*100)</f>
        <v/>
      </c>
    </row>
    <row r="8" spans="1:5" x14ac:dyDescent="0.2">
      <c r="A8" s="351" t="s">
        <v>284</v>
      </c>
      <c r="B8" s="347" t="s">
        <v>537</v>
      </c>
      <c r="C8" s="358">
        <f>Médecine!H41+Chirurgie!H41+Réanimation!H41+'Gynécologie-Obstétrique'!H41+Pédiatrie!H41</f>
        <v>0</v>
      </c>
      <c r="D8" s="358" t="str">
        <f>IF('Données administratives'!$D$18=0,"",'Tableau Court séjour'!C8/'Données administratives'!$D$18*1000)</f>
        <v/>
      </c>
      <c r="E8" s="358" t="str">
        <f>IF('Données administratives'!$E$18="","",'Tableau Court séjour'!C8/'Données administratives'!$E$18*100)</f>
        <v/>
      </c>
    </row>
    <row r="9" spans="1:5" x14ac:dyDescent="0.2">
      <c r="A9" s="351" t="s">
        <v>137</v>
      </c>
      <c r="B9" s="347" t="s">
        <v>617</v>
      </c>
      <c r="C9" s="358">
        <f>Médecine!H75+Chirurgie!H75+Réanimation!H75+'Gynécologie-Obstétrique'!H75+Pédiatrie!H75</f>
        <v>0</v>
      </c>
      <c r="D9" s="358" t="str">
        <f>IF('Données administratives'!$D$18=0,"",'Tableau Court séjour'!C9/'Données administratives'!$D$18*1000)</f>
        <v/>
      </c>
      <c r="E9" s="358" t="str">
        <f>IF('Données administratives'!$E$18="","",'Tableau Court séjour'!C9/'Données administratives'!$E$18*100)</f>
        <v/>
      </c>
    </row>
    <row r="10" spans="1:5" x14ac:dyDescent="0.2">
      <c r="A10" s="351" t="s">
        <v>140</v>
      </c>
      <c r="B10" s="347" t="s">
        <v>618</v>
      </c>
      <c r="C10" s="358">
        <f>Médecine!H92+Chirurgie!H92+Réanimation!H92+'Gynécologie-Obstétrique'!H92+Pédiatrie!H92</f>
        <v>0</v>
      </c>
      <c r="D10" s="358" t="str">
        <f>IF('Données administratives'!$D$18=0,"",'Tableau Court séjour'!C10/'Données administratives'!$D$18*1000)</f>
        <v/>
      </c>
      <c r="E10" s="358" t="str">
        <f>IF('Données administratives'!$E$18="","",'Tableau Court séjour'!C10/'Données administratives'!$E$18*100)</f>
        <v/>
      </c>
    </row>
    <row r="11" spans="1:5" x14ac:dyDescent="0.2">
      <c r="A11" s="4" t="s">
        <v>93</v>
      </c>
      <c r="B11" s="4" t="s">
        <v>432</v>
      </c>
      <c r="C11" s="350">
        <f>Médecine!H233+Chirurgie!H233+Réanimation!H233+'Gynécologie-Obstétrique'!H233+Pédiatrie!H233</f>
        <v>0</v>
      </c>
      <c r="D11" s="350" t="str">
        <f>IF('Données administratives'!$D$18=0,"",'Tableau Court séjour'!C11/'Données administratives'!$D$18*1000)</f>
        <v/>
      </c>
      <c r="E11" s="350" t="str">
        <f>IF('Données administratives'!$E$18="","",'Tableau Court séjour'!C11/'Données administratives'!$E$18*100)</f>
        <v/>
      </c>
    </row>
    <row r="12" spans="1:5" ht="12.75" customHeight="1" x14ac:dyDescent="0.2">
      <c r="A12" s="357" t="s">
        <v>542</v>
      </c>
      <c r="B12" s="347" t="s">
        <v>540</v>
      </c>
      <c r="C12" s="359">
        <f>Médecine!H156+Chirurgie!H156+Réanimation!H156+'Gynécologie-Obstétrique'!H156+Pédiatrie!H156</f>
        <v>0</v>
      </c>
      <c r="D12" s="358" t="str">
        <f>IF('Données administratives'!$D$18=0,"",'Tableau Court séjour'!C12/'Données administratives'!$D$18*1000)</f>
        <v/>
      </c>
      <c r="E12" s="359" t="str">
        <f>IF('Données administratives'!$E$18="","",'Tableau Court séjour'!C12/'Données administratives'!$E$18*100)</f>
        <v/>
      </c>
    </row>
    <row r="13" spans="1:5" ht="12.75" customHeight="1" x14ac:dyDescent="0.2">
      <c r="A13" s="357" t="s">
        <v>800</v>
      </c>
      <c r="B13" s="347" t="s">
        <v>541</v>
      </c>
      <c r="C13" s="359">
        <f>Médecine!H203+Chirurgie!H203+Réanimation!H203+'Gynécologie-Obstétrique'!H203+Pédiatrie!H203</f>
        <v>0</v>
      </c>
      <c r="D13" s="358" t="str">
        <f>IF('Données administratives'!$D$18=0,"",'Tableau Court séjour'!C13/'Données administratives'!$D$18*1000)</f>
        <v/>
      </c>
      <c r="E13" s="359" t="str">
        <f>IF('Données administratives'!$E$18="","",'Tableau Court séjour'!C13/'Données administratives'!$E$18*100)</f>
        <v/>
      </c>
    </row>
    <row r="14" spans="1:5" ht="12.75" customHeight="1" x14ac:dyDescent="0.2">
      <c r="A14" s="357" t="s">
        <v>150</v>
      </c>
      <c r="B14" s="394" t="s">
        <v>619</v>
      </c>
      <c r="C14" s="359">
        <f>Médecine!H177+Chirurgie!H177+Réanimation!H177+'Gynécologie-Obstétrique'!H177+Pédiatrie!H177</f>
        <v>0</v>
      </c>
      <c r="D14" s="358" t="str">
        <f>IF('Données administratives'!$D$18=0,"",'Tableau Court séjour'!C14/'Données administratives'!$D$18*1000)</f>
        <v/>
      </c>
      <c r="E14" s="359" t="str">
        <f>IF('Données administratives'!$E$18="","",'Tableau Court séjour'!C14/'Données administratives'!$E$18*100)</f>
        <v/>
      </c>
    </row>
    <row r="15" spans="1:5" ht="12.75" customHeight="1" x14ac:dyDescent="0.2">
      <c r="A15" s="357" t="s">
        <v>151</v>
      </c>
      <c r="B15" s="394" t="s">
        <v>620</v>
      </c>
      <c r="C15" s="359">
        <f>Médecine!H183+Chirurgie!H183+Réanimation!H183+'Gynécologie-Obstétrique'!H183+Pédiatrie!H183</f>
        <v>0</v>
      </c>
      <c r="D15" s="358" t="str">
        <f>IF('Données administratives'!$D$18=0,"",'Tableau Court séjour'!C15/'Données administratives'!$D$18*1000)</f>
        <v/>
      </c>
      <c r="E15" s="359" t="str">
        <f>IF('Données administratives'!$E$18="","",'Tableau Court séjour'!C15/'Données administratives'!$E$18*100)</f>
        <v/>
      </c>
    </row>
    <row r="16" spans="1:5" x14ac:dyDescent="0.2">
      <c r="A16" s="351" t="s">
        <v>95</v>
      </c>
      <c r="B16" s="347" t="s">
        <v>533</v>
      </c>
      <c r="C16" s="358">
        <f>Médecine!H224+Chirurgie!H224+Réanimation!H224+'Gynécologie-Obstétrique'!H224+Pédiatrie!H224</f>
        <v>0</v>
      </c>
      <c r="D16" s="358" t="str">
        <f>IF('Données administratives'!$D$18=0,"",'Tableau Court séjour'!C16/'Données administratives'!$D$18*1000)</f>
        <v/>
      </c>
      <c r="E16" s="358" t="str">
        <f>IF('Données administratives'!$E$18="","",'Tableau Court séjour'!C16/'Données administratives'!$E$18*100)</f>
        <v/>
      </c>
    </row>
    <row r="17" spans="1:5" x14ac:dyDescent="0.2">
      <c r="A17" s="4" t="s">
        <v>99</v>
      </c>
      <c r="B17" s="4" t="s">
        <v>426</v>
      </c>
      <c r="C17" s="350">
        <f>Médecine!H274+Chirurgie!H274+Réanimation!H274+'Gynécologie-Obstétrique'!H274+Pédiatrie!H274</f>
        <v>0</v>
      </c>
      <c r="D17" s="350" t="str">
        <f>IF('Données administratives'!$D$18=0,"",'Tableau Court séjour'!C17/'Données administratives'!$D$18*1000)</f>
        <v/>
      </c>
      <c r="E17" s="350" t="str">
        <f>IF('Données administratives'!$E$18="","",'Tableau Court séjour'!C17/'Données administratives'!$E$18*100)</f>
        <v/>
      </c>
    </row>
    <row r="18" spans="1:5" x14ac:dyDescent="0.2">
      <c r="A18" s="4" t="s">
        <v>254</v>
      </c>
      <c r="B18" s="4" t="s">
        <v>433</v>
      </c>
      <c r="C18" s="350">
        <f>Médecine!H363+Chirurgie!H363+Réanimation!H363+'Gynécologie-Obstétrique'!H363+Pédiatrie!H363</f>
        <v>0</v>
      </c>
      <c r="D18" s="350" t="str">
        <f>IF('Données administratives'!$D$18=0,"",'Tableau Court séjour'!C18/'Données administratives'!$D$18*1000)</f>
        <v/>
      </c>
      <c r="E18" s="350" t="str">
        <f>IF('Données administratives'!$E$18="","",'Tableau Court séjour'!C18/'Données administratives'!$E$18*100)</f>
        <v/>
      </c>
    </row>
    <row r="19" spans="1:5" x14ac:dyDescent="0.2">
      <c r="A19" s="4" t="s">
        <v>255</v>
      </c>
      <c r="B19" s="4" t="s">
        <v>427</v>
      </c>
      <c r="C19" s="350">
        <f>Médecine!H390+Chirurgie!H390+Réanimation!H390+'Gynécologie-Obstétrique'!H390+Pédiatrie!H390</f>
        <v>0</v>
      </c>
      <c r="D19" s="350" t="str">
        <f>IF('Données administratives'!$D$18=0,"",'Tableau Court séjour'!C19/'Données administratives'!$D$18*1000)</f>
        <v/>
      </c>
      <c r="E19" s="350" t="str">
        <f>IF('Données administratives'!$E$18="","",'Tableau Court séjour'!C19/'Données administratives'!$E$18*100)</f>
        <v/>
      </c>
    </row>
    <row r="20" spans="1:5" x14ac:dyDescent="0.2">
      <c r="A20" s="4" t="s">
        <v>105</v>
      </c>
      <c r="B20" s="4" t="s">
        <v>428</v>
      </c>
      <c r="C20" s="350">
        <f>Médecine!H444+Chirurgie!H444+Réanimation!H444+'Gynécologie-Obstétrique'!H444+Pédiatrie!H444</f>
        <v>0</v>
      </c>
      <c r="D20" s="350" t="str">
        <f>IF('Données administratives'!$D$18=0,"",'Tableau Court séjour'!C20/'Données administratives'!$D$18*1000)</f>
        <v/>
      </c>
      <c r="E20" s="350" t="str">
        <f>IF('Données administratives'!$E$18="","",'Tableau Court séjour'!C20/'Données administratives'!$E$18*100)</f>
        <v/>
      </c>
    </row>
    <row r="21" spans="1:5" x14ac:dyDescent="0.2">
      <c r="A21" s="351" t="s">
        <v>110</v>
      </c>
      <c r="B21" s="347" t="s">
        <v>534</v>
      </c>
      <c r="C21" s="358">
        <f>Médecine!H443+Chirurgie!H443+Réanimation!H443+'Gynécologie-Obstétrique'!H443+Pédiatrie!H443</f>
        <v>0</v>
      </c>
      <c r="D21" s="358" t="str">
        <f>IF('Données administratives'!$D$18=0,"",'Tableau Court séjour'!C21/'Données administratives'!$D$18*1000)</f>
        <v/>
      </c>
      <c r="E21" s="358" t="str">
        <f>IF('Données administratives'!$E$18="","",'Tableau Court séjour'!C21/'Données administratives'!$E$18*100)</f>
        <v/>
      </c>
    </row>
    <row r="22" spans="1:5" x14ac:dyDescent="0.2">
      <c r="A22" s="348" t="s">
        <v>115</v>
      </c>
      <c r="B22" s="348" t="s">
        <v>429</v>
      </c>
      <c r="C22" s="350">
        <f>Médecine!H535+Chirurgie!H535+Réanimation!H535+'Gynécologie-Obstétrique'!H535+Pédiatrie!H535</f>
        <v>0</v>
      </c>
      <c r="D22" s="350" t="str">
        <f>IF('Données administratives'!$D$18=0,"",'Tableau Court séjour'!C22/'Données administratives'!$D$18*1000)</f>
        <v/>
      </c>
      <c r="E22" s="350" t="str">
        <f>IF('Données administratives'!$E$18="","",'Tableau Court séjour'!C22/'Données administratives'!$E$18*100)</f>
        <v/>
      </c>
    </row>
    <row r="23" spans="1:5" x14ac:dyDescent="0.2">
      <c r="A23" s="352" t="s">
        <v>111</v>
      </c>
      <c r="B23" s="347" t="s">
        <v>535</v>
      </c>
      <c r="C23" s="358">
        <f>Médecine!H467+Chirurgie!H467+Réanimation!H467+'Gynécologie-Obstétrique'!H467+Pédiatrie!H467</f>
        <v>0</v>
      </c>
      <c r="D23" s="358" t="str">
        <f>IF('Données administratives'!$D$18=0,"",'Tableau Court séjour'!C23/'Données administratives'!$D$18*1000)</f>
        <v/>
      </c>
      <c r="E23" s="358" t="str">
        <f>IF('Données administratives'!$E$18="","",'Tableau Court séjour'!C23/'Données administratives'!$E$18*100)</f>
        <v/>
      </c>
    </row>
    <row r="24" spans="1:5" x14ac:dyDescent="0.2">
      <c r="A24" s="352" t="s">
        <v>197</v>
      </c>
      <c r="B24" s="347" t="s">
        <v>621</v>
      </c>
      <c r="C24" s="358">
        <f>Médecine!H515+Chirurgie!H515+Réanimation!H515+'Gynécologie-Obstétrique'!H515+Pédiatrie!H515</f>
        <v>0</v>
      </c>
      <c r="D24" s="358" t="str">
        <f>IF('Données administratives'!$D$18=0,"",'Tableau Court séjour'!C24/'Données administratives'!$D$18*1000)</f>
        <v/>
      </c>
      <c r="E24" s="358" t="str">
        <f>IF('Données administratives'!$E$18="","",'Tableau Court séjour'!C24/'Données administratives'!$E$18*100)</f>
        <v/>
      </c>
    </row>
    <row r="25" spans="1:5" x14ac:dyDescent="0.2">
      <c r="A25" s="352" t="s">
        <v>393</v>
      </c>
      <c r="B25" s="347" t="s">
        <v>622</v>
      </c>
      <c r="C25" s="358">
        <f>Médecine!H528+Chirurgie!H528+Réanimation!H528+'Gynécologie-Obstétrique'!H528+Pédiatrie!H528</f>
        <v>0</v>
      </c>
      <c r="D25" s="358" t="str">
        <f>IF('Données administratives'!$D$18=0,"",'Tableau Court séjour'!C25/'Données administratives'!$D$18*1000)</f>
        <v/>
      </c>
      <c r="E25" s="358" t="str">
        <f>IF('Données administratives'!$E$18="","",'Tableau Court séjour'!C25/'Données administratives'!$E$18*100)</f>
        <v/>
      </c>
    </row>
    <row r="26" spans="1:5" x14ac:dyDescent="0.2">
      <c r="A26" s="416" t="s">
        <v>801</v>
      </c>
      <c r="B26" s="417" t="s">
        <v>657</v>
      </c>
      <c r="C26" s="418">
        <f>SUM(C23:C25,C33)</f>
        <v>0</v>
      </c>
      <c r="D26" s="418" t="str">
        <f>IF('Données administratives'!$D$18=0,"",'Tableau Court séjour'!C26/'Données administratives'!$D$18*1000)</f>
        <v/>
      </c>
      <c r="E26" s="418" t="str">
        <f>IF('Données administratives'!$E$18="","",'Tableau Court séjour'!C26/'Données administratives'!$E$18*100)</f>
        <v/>
      </c>
    </row>
    <row r="27" spans="1:5" x14ac:dyDescent="0.2">
      <c r="A27" s="36" t="s">
        <v>258</v>
      </c>
      <c r="B27" s="237" t="s">
        <v>430</v>
      </c>
      <c r="C27" s="353">
        <f>Médecine!H552+Chirurgie!H552+Réanimation!H552+'Gynécologie-Obstétrique'!H552+Pédiatrie!H552</f>
        <v>0</v>
      </c>
      <c r="D27" s="353" t="str">
        <f>IF('Données administratives'!$D$18=0,"",'Tableau Court séjour'!C27/'Données administratives'!$D$18*1000)</f>
        <v/>
      </c>
      <c r="E27" s="353" t="str">
        <f>IF('Données administratives'!$E$18="","",'Tableau Court séjour'!C27/'Données administratives'!$E$18*100)</f>
        <v/>
      </c>
    </row>
    <row r="28" spans="1:5" x14ac:dyDescent="0.2">
      <c r="A28" s="252" t="s">
        <v>437</v>
      </c>
      <c r="B28" s="252" t="s">
        <v>438</v>
      </c>
      <c r="C28" s="358">
        <f>Médecine!H491+Chirurgie!H491+Réanimation!H491+'Gynécologie-Obstétrique'!H491+Pédiatrie!H491</f>
        <v>0</v>
      </c>
      <c r="D28" s="350" t="str">
        <f>IF('Données administratives'!$D$18=0,"",'Tableau Court séjour'!C28/'Données administratives'!$D$18*1000)</f>
        <v/>
      </c>
      <c r="E28" s="350" t="str">
        <f>IF('Données administratives'!$E$18="","",'Tableau Court séjour'!C28/'Données administratives'!$E$18*100)</f>
        <v/>
      </c>
    </row>
    <row r="29" spans="1:5" x14ac:dyDescent="0.2">
      <c r="A29" s="252" t="s">
        <v>198</v>
      </c>
      <c r="B29" s="252" t="s">
        <v>65</v>
      </c>
      <c r="C29" s="350">
        <f>Médecine!H545+Chirurgie!H545+Réanimation!H545+'Gynécologie-Obstétrique'!H545+Pédiatrie!H545</f>
        <v>0</v>
      </c>
      <c r="D29" s="350" t="str">
        <f>IF('Données administratives'!$D$18=0,"",'Tableau Court séjour'!C29/'Données administratives'!$D$18*1000)</f>
        <v/>
      </c>
      <c r="E29" s="350" t="str">
        <f>IF('Données administratives'!$E$18="","",'Tableau Court séjour'!C29/'Données administratives'!$E$18*100)</f>
        <v/>
      </c>
    </row>
    <row r="30" spans="1:5" x14ac:dyDescent="0.2">
      <c r="A30" s="272"/>
      <c r="B30" s="36" t="s">
        <v>439</v>
      </c>
      <c r="C30" s="353">
        <f>Médecine!H550+Chirurgie!H550+Réanimation!H550+'Gynécologie-Obstétrique'!H550+Pédiatrie!H550</f>
        <v>0</v>
      </c>
      <c r="D30" s="353" t="str">
        <f>IF('Données administratives'!$D$18=0,"",'Tableau Court séjour'!C30/'Données administratives'!$D$18*1000)</f>
        <v/>
      </c>
      <c r="E30" s="353" t="str">
        <f>IF('Données administratives'!$E$18="","",'Tableau Court séjour'!C30/'Données administratives'!$E$18*100)</f>
        <v/>
      </c>
    </row>
    <row r="31" spans="1:5" x14ac:dyDescent="0.2">
      <c r="A31" s="349" t="s">
        <v>545</v>
      </c>
    </row>
    <row r="32" spans="1:5" x14ac:dyDescent="0.2">
      <c r="A32" s="414" t="s">
        <v>797</v>
      </c>
    </row>
    <row r="33" spans="2:3" hidden="1" x14ac:dyDescent="0.2">
      <c r="B33" s="439" t="s">
        <v>792</v>
      </c>
      <c r="C33" s="358">
        <f>Médecine!H534+Chirurgie!H534+Réanimation!H534+'Gynécologie-Obstétrique'!H534+Pédiatrie!H534</f>
        <v>0</v>
      </c>
    </row>
  </sheetData>
  <sheetProtection formatCells="0"/>
  <phoneticPr fontId="22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landscape" verticalDpi="0" r:id="rId1"/>
  <headerFooter alignWithMargins="0">
    <oddHeader>&amp;C&amp;"Arial,Gras"Consommation en antibiotiques - Année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indexed="10"/>
  </sheetPr>
  <dimension ref="A1:I287"/>
  <sheetViews>
    <sheetView zoomScaleNormal="100" workbookViewId="0">
      <selection activeCell="D7" sqref="D7"/>
    </sheetView>
  </sheetViews>
  <sheetFormatPr baseColWidth="10" defaultRowHeight="12.75" x14ac:dyDescent="0.2"/>
  <cols>
    <col min="1" max="1" width="14" customWidth="1"/>
    <col min="2" max="2" width="45.140625" customWidth="1"/>
    <col min="3" max="9" width="8.5703125" customWidth="1"/>
  </cols>
  <sheetData>
    <row r="1" spans="1:9" ht="15.75" thickBot="1" x14ac:dyDescent="0.25">
      <c r="A1" s="495" t="s">
        <v>803</v>
      </c>
      <c r="B1" s="496"/>
      <c r="C1" s="496"/>
      <c r="D1" s="496"/>
      <c r="E1" s="496"/>
      <c r="F1" s="496"/>
      <c r="G1" s="496"/>
      <c r="H1" s="496"/>
      <c r="I1" s="497"/>
    </row>
    <row r="3" spans="1:9" x14ac:dyDescent="0.2">
      <c r="A3" s="236" t="s">
        <v>630</v>
      </c>
    </row>
    <row r="5" spans="1:9" x14ac:dyDescent="0.2">
      <c r="C5" s="494" t="s">
        <v>480</v>
      </c>
      <c r="D5" s="494"/>
      <c r="E5" s="494"/>
      <c r="F5" s="494"/>
      <c r="G5" s="494"/>
      <c r="H5" s="494"/>
      <c r="I5" s="494"/>
    </row>
    <row r="6" spans="1:9" x14ac:dyDescent="0.2">
      <c r="A6" s="271" t="s">
        <v>422</v>
      </c>
      <c r="B6" s="271" t="s">
        <v>423</v>
      </c>
      <c r="C6" s="329">
        <v>2016</v>
      </c>
      <c r="D6" s="329">
        <v>2015</v>
      </c>
      <c r="E6" s="329">
        <v>2014</v>
      </c>
      <c r="F6" s="329">
        <v>2013</v>
      </c>
      <c r="G6" s="329">
        <v>2012</v>
      </c>
      <c r="H6" s="329">
        <v>2011</v>
      </c>
      <c r="I6" s="329">
        <v>2010</v>
      </c>
    </row>
    <row r="7" spans="1:9" x14ac:dyDescent="0.2">
      <c r="A7" s="395" t="s">
        <v>137</v>
      </c>
      <c r="B7" s="321" t="s">
        <v>571</v>
      </c>
      <c r="C7" s="404" t="str">
        <f>IF('Total établissement'!$I$550&lt;&gt;"",'Total établissement'!$I$75,'Total étab automatique'!$I$75)</f>
        <v/>
      </c>
      <c r="D7" s="320"/>
      <c r="E7" s="320"/>
      <c r="F7" s="320"/>
      <c r="G7" s="320"/>
      <c r="H7" s="320"/>
      <c r="I7" s="320"/>
    </row>
    <row r="8" spans="1:9" x14ac:dyDescent="0.2">
      <c r="A8" s="422" t="s">
        <v>140</v>
      </c>
      <c r="B8" s="423" t="s">
        <v>609</v>
      </c>
      <c r="C8" s="383" t="str">
        <f>IF('Total établissement'!$I$550&lt;&gt;"",'Total établissement'!$I$92,'Total étab automatique'!$I$92)</f>
        <v/>
      </c>
      <c r="D8" s="320"/>
      <c r="E8" s="320"/>
      <c r="F8" s="320"/>
      <c r="G8" s="320"/>
      <c r="H8" s="320"/>
      <c r="I8" s="320"/>
    </row>
    <row r="9" spans="1:9" x14ac:dyDescent="0.2">
      <c r="A9" s="422" t="s">
        <v>513</v>
      </c>
      <c r="B9" s="423" t="s">
        <v>512</v>
      </c>
      <c r="C9" s="383" t="str">
        <f>IF('Total établissement'!$I$550&lt;&gt;"",'Total établissement'!$I$99,'Total étab automatique'!$I$99)</f>
        <v/>
      </c>
      <c r="D9" s="320"/>
      <c r="E9" s="320"/>
      <c r="F9" s="320"/>
      <c r="G9" s="320"/>
      <c r="H9" s="320"/>
      <c r="I9" s="320"/>
    </row>
    <row r="10" spans="1:9" ht="24" x14ac:dyDescent="0.2">
      <c r="A10" s="464" t="s">
        <v>806</v>
      </c>
      <c r="B10" s="424" t="s">
        <v>19</v>
      </c>
      <c r="C10" s="383" t="str">
        <f>IF('Total établissement'!$I$550&lt;&gt;"",'Total établissement'!$I$203,'Total étab automatique'!$I$203)</f>
        <v/>
      </c>
      <c r="D10" s="405"/>
      <c r="E10" s="405"/>
      <c r="F10" s="405"/>
      <c r="G10" s="405"/>
      <c r="H10" s="405"/>
      <c r="I10" s="405"/>
    </row>
    <row r="11" spans="1:9" ht="24" x14ac:dyDescent="0.2">
      <c r="A11" s="425" t="s">
        <v>623</v>
      </c>
      <c r="B11" s="426" t="s">
        <v>453</v>
      </c>
      <c r="C11" s="387" t="str">
        <f>IF('Total établissement'!$I$550&lt;&gt;"",'Total établissement'!$I$171,'Total étab automatique'!$I$171)</f>
        <v/>
      </c>
      <c r="D11" s="362"/>
      <c r="E11" s="362"/>
      <c r="F11" s="362"/>
      <c r="G11" s="362"/>
      <c r="H11" s="362"/>
      <c r="I11" s="362"/>
    </row>
    <row r="12" spans="1:9" x14ac:dyDescent="0.2">
      <c r="A12" s="425" t="s">
        <v>150</v>
      </c>
      <c r="B12" s="426" t="s">
        <v>20</v>
      </c>
      <c r="C12" s="387" t="str">
        <f>IF('Total établissement'!$I$550&lt;&gt;"",'Total établissement'!$I$177,'Total étab automatique'!$I$177)</f>
        <v/>
      </c>
      <c r="D12" s="362"/>
      <c r="E12" s="362"/>
      <c r="F12" s="362"/>
      <c r="G12" s="362"/>
      <c r="H12" s="362"/>
      <c r="I12" s="362"/>
    </row>
    <row r="13" spans="1:9" x14ac:dyDescent="0.2">
      <c r="A13" s="425" t="s">
        <v>151</v>
      </c>
      <c r="B13" s="426" t="s">
        <v>22</v>
      </c>
      <c r="C13" s="387" t="str">
        <f>IF('Total établissement'!$I$550&lt;&gt;"",'Total établissement'!$I$183,'Total étab automatique'!$I$183)</f>
        <v/>
      </c>
      <c r="D13" s="362"/>
      <c r="E13" s="362"/>
      <c r="F13" s="362"/>
      <c r="G13" s="362"/>
      <c r="H13" s="362"/>
      <c r="I13" s="362"/>
    </row>
    <row r="14" spans="1:9" ht="24" x14ac:dyDescent="0.2">
      <c r="A14" s="465" t="s">
        <v>809</v>
      </c>
      <c r="B14" s="427" t="s">
        <v>807</v>
      </c>
      <c r="C14" s="387" t="str">
        <f>IF('Total établissement'!$I$550&lt;&gt;"",'Total établissement'!$I$201,'Total étab automatique'!$I$201)</f>
        <v/>
      </c>
      <c r="D14" s="362"/>
      <c r="E14" s="362"/>
      <c r="F14" s="362"/>
      <c r="G14" s="362"/>
      <c r="H14" s="362"/>
      <c r="I14" s="362"/>
    </row>
    <row r="15" spans="1:9" x14ac:dyDescent="0.2">
      <c r="A15" s="422" t="s">
        <v>95</v>
      </c>
      <c r="B15" s="424" t="s">
        <v>94</v>
      </c>
      <c r="C15" s="383" t="str">
        <f>IF('Total établissement'!$I$550&lt;&gt;"",'Total établissement'!$I$224,'Total étab automatique'!$I$224)</f>
        <v/>
      </c>
      <c r="D15" s="405"/>
      <c r="E15" s="405"/>
      <c r="F15" s="405"/>
      <c r="G15" s="405"/>
      <c r="H15" s="405"/>
      <c r="I15" s="405"/>
    </row>
    <row r="16" spans="1:9" x14ac:dyDescent="0.2">
      <c r="A16" s="422" t="s">
        <v>110</v>
      </c>
      <c r="B16" s="423" t="s">
        <v>109</v>
      </c>
      <c r="C16" s="383" t="str">
        <f>IF('Total établissement'!$I$550&lt;&gt;"",'Total établissement'!$I$443,'Total étab automatique'!$I$443)</f>
        <v/>
      </c>
      <c r="D16" s="405"/>
      <c r="E16" s="405"/>
      <c r="F16" s="405"/>
      <c r="G16" s="405"/>
      <c r="H16" s="405"/>
      <c r="I16" s="405"/>
    </row>
    <row r="17" spans="1:9" x14ac:dyDescent="0.2">
      <c r="A17" s="422" t="s">
        <v>111</v>
      </c>
      <c r="B17" s="423" t="s">
        <v>555</v>
      </c>
      <c r="C17" s="383" t="str">
        <f>IF('Total établissement'!$I$550&lt;&gt;"",'Total établissement'!$I$467,'Total étab automatique'!$I$467)</f>
        <v/>
      </c>
      <c r="D17" s="405"/>
      <c r="E17" s="405"/>
      <c r="F17" s="405"/>
      <c r="G17" s="405"/>
      <c r="H17" s="405"/>
      <c r="I17" s="405"/>
    </row>
    <row r="18" spans="1:9" x14ac:dyDescent="0.2">
      <c r="A18" s="422" t="s">
        <v>197</v>
      </c>
      <c r="B18" s="423" t="s">
        <v>67</v>
      </c>
      <c r="C18" s="383" t="str">
        <f>IF('Total établissement'!$I$550&lt;&gt;"",'Total établissement'!$I$515,'Total étab automatique'!$I$515)</f>
        <v/>
      </c>
      <c r="D18" s="405"/>
      <c r="E18" s="405"/>
      <c r="F18" s="405"/>
      <c r="G18" s="405"/>
      <c r="H18" s="405"/>
      <c r="I18" s="405"/>
    </row>
    <row r="19" spans="1:9" x14ac:dyDescent="0.2">
      <c r="A19" s="422" t="s">
        <v>393</v>
      </c>
      <c r="B19" s="423" t="s">
        <v>394</v>
      </c>
      <c r="C19" s="383" t="str">
        <f>IF('Total établissement'!$I$550&lt;&gt;"",'Total établissement'!$I$528,'Total étab automatique'!$I$528)</f>
        <v/>
      </c>
      <c r="D19" s="405"/>
      <c r="E19" s="405"/>
      <c r="F19" s="405"/>
      <c r="G19" s="405"/>
      <c r="H19" s="405"/>
      <c r="I19" s="405"/>
    </row>
    <row r="20" spans="1:9" x14ac:dyDescent="0.2">
      <c r="A20" s="428" t="s">
        <v>808</v>
      </c>
      <c r="B20" s="429" t="s">
        <v>655</v>
      </c>
      <c r="C20" s="383" t="e">
        <f>IF('Total établissement'!$I$550&lt;&gt;"",'Total établissement'!$I$467+'Total établissement'!$I$515+'Total établissement'!$I$528+'Total établissement'!$I$534,'Total étab automatique'!$I$467+'Total étab automatique'!$I$515+'Total étab automatique'!$I$528+'Total étab automatique'!$I$534)</f>
        <v>#VALUE!</v>
      </c>
      <c r="D20" s="405"/>
      <c r="E20" s="405"/>
      <c r="F20" s="405"/>
      <c r="G20" s="405"/>
      <c r="H20" s="405"/>
      <c r="I20" s="405"/>
    </row>
    <row r="21" spans="1:9" x14ac:dyDescent="0.2">
      <c r="A21" s="422" t="s">
        <v>199</v>
      </c>
      <c r="B21" s="423" t="s">
        <v>624</v>
      </c>
      <c r="C21" s="383" t="str">
        <f>IF('Total établissement'!$I$550&lt;&gt;"",'Total établissement'!$I$518,'Total étab automatique'!$I$518)</f>
        <v/>
      </c>
      <c r="D21" s="406"/>
      <c r="E21" s="406"/>
      <c r="F21" s="406"/>
      <c r="G21" s="406"/>
      <c r="H21" s="406"/>
      <c r="I21" s="406"/>
    </row>
    <row r="22" spans="1:9" x14ac:dyDescent="0.2">
      <c r="A22" s="422" t="s">
        <v>196</v>
      </c>
      <c r="B22" s="423" t="s">
        <v>625</v>
      </c>
      <c r="C22" s="383" t="str">
        <f>IF('Total établissement'!$I$550&lt;&gt;"",'Total établissement'!$I$507,'Total étab automatique'!$I$507)</f>
        <v/>
      </c>
      <c r="D22" s="406"/>
      <c r="E22" s="406"/>
      <c r="F22" s="406"/>
      <c r="G22" s="406"/>
      <c r="H22" s="406"/>
      <c r="I22" s="406"/>
    </row>
    <row r="23" spans="1:9" x14ac:dyDescent="0.2">
      <c r="A23" s="422" t="s">
        <v>164</v>
      </c>
      <c r="B23" s="423" t="s">
        <v>626</v>
      </c>
      <c r="C23" s="383" t="str">
        <f>IF('Total établissement'!$I$550&lt;&gt;"",'Total établissement'!$I$257,'Total étab automatique'!$I$257)</f>
        <v/>
      </c>
      <c r="D23" s="406"/>
      <c r="E23" s="406"/>
      <c r="F23" s="406"/>
      <c r="G23" s="406"/>
      <c r="H23" s="406"/>
      <c r="I23" s="406"/>
    </row>
    <row r="24" spans="1:9" x14ac:dyDescent="0.2">
      <c r="A24" s="430" t="s">
        <v>627</v>
      </c>
      <c r="B24" s="431" t="s">
        <v>574</v>
      </c>
      <c r="C24" s="383" t="str">
        <f>IF('Total établissement'!$I$550&lt;&gt;"",'Total établissement'!$I$492,'Total étab automatique'!$I$492)</f>
        <v/>
      </c>
      <c r="D24" s="406"/>
      <c r="E24" s="406"/>
      <c r="F24" s="406"/>
      <c r="G24" s="406"/>
      <c r="H24" s="406"/>
      <c r="I24" s="406"/>
    </row>
    <row r="25" spans="1:9" x14ac:dyDescent="0.2">
      <c r="A25" s="396" t="s">
        <v>628</v>
      </c>
      <c r="B25" s="323" t="s">
        <v>629</v>
      </c>
      <c r="C25" s="404" t="str">
        <f>IF('Total établissement'!$I$550&lt;&gt;"",'Total établissement'!$I$549,'Total étab automatique'!$I$549)</f>
        <v/>
      </c>
      <c r="D25" s="405"/>
      <c r="E25" s="405"/>
      <c r="F25" s="405"/>
      <c r="G25" s="405"/>
      <c r="H25" s="405"/>
      <c r="I25" s="405"/>
    </row>
    <row r="26" spans="1:9" x14ac:dyDescent="0.2">
      <c r="A26" s="324"/>
      <c r="B26" s="322" t="s">
        <v>439</v>
      </c>
      <c r="C26" s="273" t="str">
        <f>IF('Total établissement'!$I$550&lt;&gt;"",'Total établissement'!$I$550,'Total étab automatique'!$I$550)</f>
        <v/>
      </c>
      <c r="D26" s="397"/>
      <c r="E26" s="397"/>
      <c r="F26" s="397"/>
      <c r="G26" s="397"/>
      <c r="H26" s="397"/>
      <c r="I26" s="397"/>
    </row>
    <row r="27" spans="1:9" x14ac:dyDescent="0.2">
      <c r="A27" s="365"/>
      <c r="B27" s="414" t="s">
        <v>802</v>
      </c>
      <c r="C27" s="366"/>
    </row>
    <row r="28" spans="1:9" x14ac:dyDescent="0.2">
      <c r="A28" s="365"/>
      <c r="B28" s="366"/>
      <c r="C28" s="366"/>
    </row>
    <row r="29" spans="1:9" x14ac:dyDescent="0.2">
      <c r="A29" s="236" t="s">
        <v>631</v>
      </c>
    </row>
    <row r="31" spans="1:9" x14ac:dyDescent="0.2">
      <c r="C31" s="494" t="s">
        <v>480</v>
      </c>
      <c r="D31" s="494"/>
      <c r="E31" s="494"/>
      <c r="F31" s="494"/>
      <c r="G31" s="494"/>
      <c r="H31" s="494"/>
      <c r="I31" s="494"/>
    </row>
    <row r="32" spans="1:9" x14ac:dyDescent="0.2">
      <c r="A32" s="271" t="s">
        <v>422</v>
      </c>
      <c r="B32" s="271" t="s">
        <v>423</v>
      </c>
      <c r="C32" s="329">
        <v>2016</v>
      </c>
      <c r="D32" s="329">
        <v>2015</v>
      </c>
      <c r="E32" s="329">
        <v>2014</v>
      </c>
      <c r="F32" s="329">
        <v>2013</v>
      </c>
      <c r="G32" s="329">
        <v>2012</v>
      </c>
      <c r="H32" s="329">
        <v>2011</v>
      </c>
      <c r="I32" s="329">
        <v>2010</v>
      </c>
    </row>
    <row r="33" spans="1:9" x14ac:dyDescent="0.2">
      <c r="A33" s="395" t="s">
        <v>137</v>
      </c>
      <c r="B33" s="321" t="s">
        <v>571</v>
      </c>
      <c r="C33" s="250" t="str">
        <f>Médecine!$I$75</f>
        <v/>
      </c>
      <c r="D33" s="320"/>
      <c r="E33" s="325"/>
      <c r="F33" s="325"/>
      <c r="G33" s="325"/>
      <c r="H33" s="325"/>
      <c r="I33" s="325"/>
    </row>
    <row r="34" spans="1:9" x14ac:dyDescent="0.2">
      <c r="A34" s="422" t="s">
        <v>140</v>
      </c>
      <c r="B34" s="423" t="s">
        <v>609</v>
      </c>
      <c r="C34" s="380" t="str">
        <f>Médecine!$I$92</f>
        <v/>
      </c>
      <c r="D34" s="320"/>
      <c r="E34" s="325"/>
      <c r="F34" s="325"/>
      <c r="G34" s="325"/>
      <c r="H34" s="325"/>
      <c r="I34" s="325"/>
    </row>
    <row r="35" spans="1:9" x14ac:dyDescent="0.2">
      <c r="A35" s="422" t="s">
        <v>513</v>
      </c>
      <c r="B35" s="423" t="s">
        <v>512</v>
      </c>
      <c r="C35" s="380" t="str">
        <f>Médecine!$I$99</f>
        <v/>
      </c>
      <c r="D35" s="320"/>
      <c r="E35" s="325"/>
      <c r="F35" s="325"/>
      <c r="G35" s="325"/>
      <c r="H35" s="325"/>
      <c r="I35" s="325"/>
    </row>
    <row r="36" spans="1:9" ht="24" x14ac:dyDescent="0.2">
      <c r="A36" s="464" t="s">
        <v>806</v>
      </c>
      <c r="B36" s="424" t="s">
        <v>19</v>
      </c>
      <c r="C36" s="383" t="str">
        <f>Médecine!$I$203</f>
        <v/>
      </c>
      <c r="D36" s="405"/>
      <c r="E36" s="407"/>
      <c r="F36" s="407"/>
      <c r="G36" s="407"/>
      <c r="H36" s="407"/>
      <c r="I36" s="407"/>
    </row>
    <row r="37" spans="1:9" ht="24" x14ac:dyDescent="0.2">
      <c r="A37" s="425" t="s">
        <v>623</v>
      </c>
      <c r="B37" s="426" t="s">
        <v>453</v>
      </c>
      <c r="C37" s="387" t="str">
        <f>Médecine!$I$171</f>
        <v/>
      </c>
      <c r="D37" s="362"/>
      <c r="E37" s="364"/>
      <c r="F37" s="364"/>
      <c r="G37" s="364"/>
      <c r="H37" s="364"/>
      <c r="I37" s="364"/>
    </row>
    <row r="38" spans="1:9" x14ac:dyDescent="0.2">
      <c r="A38" s="425" t="s">
        <v>150</v>
      </c>
      <c r="B38" s="426" t="s">
        <v>20</v>
      </c>
      <c r="C38" s="387" t="str">
        <f>Médecine!$I$177</f>
        <v/>
      </c>
      <c r="D38" s="362"/>
      <c r="E38" s="364"/>
      <c r="F38" s="364"/>
      <c r="G38" s="364"/>
      <c r="H38" s="364"/>
      <c r="I38" s="364"/>
    </row>
    <row r="39" spans="1:9" x14ac:dyDescent="0.2">
      <c r="A39" s="425" t="s">
        <v>151</v>
      </c>
      <c r="B39" s="426" t="s">
        <v>22</v>
      </c>
      <c r="C39" s="387" t="str">
        <f>Médecine!$I$183</f>
        <v/>
      </c>
      <c r="D39" s="362"/>
      <c r="E39" s="364"/>
      <c r="F39" s="364"/>
      <c r="G39" s="364"/>
      <c r="H39" s="364"/>
      <c r="I39" s="364"/>
    </row>
    <row r="40" spans="1:9" ht="24" x14ac:dyDescent="0.2">
      <c r="A40" s="465" t="s">
        <v>809</v>
      </c>
      <c r="B40" s="427" t="s">
        <v>807</v>
      </c>
      <c r="C40" s="387" t="str">
        <f>Médecine!$I$201</f>
        <v/>
      </c>
      <c r="D40" s="362"/>
      <c r="E40" s="364"/>
      <c r="F40" s="364"/>
      <c r="G40" s="364"/>
      <c r="H40" s="364"/>
      <c r="I40" s="364"/>
    </row>
    <row r="41" spans="1:9" x14ac:dyDescent="0.2">
      <c r="A41" s="422" t="s">
        <v>95</v>
      </c>
      <c r="B41" s="424" t="s">
        <v>94</v>
      </c>
      <c r="C41" s="383" t="str">
        <f>Médecine!$I$224</f>
        <v/>
      </c>
      <c r="D41" s="405"/>
      <c r="E41" s="408"/>
      <c r="F41" s="408"/>
      <c r="G41" s="408"/>
      <c r="H41" s="408"/>
      <c r="I41" s="408"/>
    </row>
    <row r="42" spans="1:9" x14ac:dyDescent="0.2">
      <c r="A42" s="422" t="s">
        <v>110</v>
      </c>
      <c r="B42" s="423" t="s">
        <v>109</v>
      </c>
      <c r="C42" s="380" t="str">
        <f>Médecine!$I$443</f>
        <v/>
      </c>
      <c r="D42" s="405"/>
      <c r="E42" s="408"/>
      <c r="F42" s="408"/>
      <c r="G42" s="408"/>
      <c r="H42" s="408"/>
      <c r="I42" s="408"/>
    </row>
    <row r="43" spans="1:9" x14ac:dyDescent="0.2">
      <c r="A43" s="422" t="s">
        <v>111</v>
      </c>
      <c r="B43" s="423" t="s">
        <v>555</v>
      </c>
      <c r="C43" s="380" t="str">
        <f>Médecine!$I$467</f>
        <v/>
      </c>
      <c r="D43" s="405"/>
      <c r="E43" s="408"/>
      <c r="F43" s="408"/>
      <c r="G43" s="408"/>
      <c r="H43" s="408"/>
      <c r="I43" s="408"/>
    </row>
    <row r="44" spans="1:9" x14ac:dyDescent="0.2">
      <c r="A44" s="422" t="s">
        <v>197</v>
      </c>
      <c r="B44" s="423" t="s">
        <v>67</v>
      </c>
      <c r="C44" s="380" t="str">
        <f>Médecine!$I$515</f>
        <v/>
      </c>
      <c r="D44" s="405"/>
      <c r="E44" s="408"/>
      <c r="F44" s="408"/>
      <c r="G44" s="408"/>
      <c r="H44" s="408"/>
      <c r="I44" s="408"/>
    </row>
    <row r="45" spans="1:9" x14ac:dyDescent="0.2">
      <c r="A45" s="422" t="s">
        <v>393</v>
      </c>
      <c r="B45" s="423" t="s">
        <v>394</v>
      </c>
      <c r="C45" s="380" t="str">
        <f>Médecine!$I$528</f>
        <v/>
      </c>
      <c r="D45" s="405"/>
      <c r="E45" s="408"/>
      <c r="F45" s="408"/>
      <c r="G45" s="408"/>
      <c r="H45" s="408"/>
      <c r="I45" s="408"/>
    </row>
    <row r="46" spans="1:9" x14ac:dyDescent="0.2">
      <c r="A46" s="428" t="s">
        <v>808</v>
      </c>
      <c r="B46" s="429" t="s">
        <v>655</v>
      </c>
      <c r="C46" s="380" t="str">
        <f>IF(Médecine!$I$550="","",Médecine!$I$467+Médecine!$I$515+Médecine!$I$528+Médecine!$I$534)</f>
        <v/>
      </c>
      <c r="D46" s="405"/>
      <c r="E46" s="408"/>
      <c r="F46" s="408"/>
      <c r="G46" s="408"/>
      <c r="H46" s="408"/>
      <c r="I46" s="408"/>
    </row>
    <row r="47" spans="1:9" x14ac:dyDescent="0.2">
      <c r="A47" s="422" t="s">
        <v>199</v>
      </c>
      <c r="B47" s="423" t="s">
        <v>624</v>
      </c>
      <c r="C47" s="380" t="str">
        <f>Médecine!$I$518</f>
        <v/>
      </c>
      <c r="D47" s="405"/>
      <c r="E47" s="408"/>
      <c r="F47" s="408"/>
      <c r="G47" s="408"/>
      <c r="H47" s="408"/>
      <c r="I47" s="408"/>
    </row>
    <row r="48" spans="1:9" x14ac:dyDescent="0.2">
      <c r="A48" s="422" t="s">
        <v>196</v>
      </c>
      <c r="B48" s="423" t="s">
        <v>625</v>
      </c>
      <c r="C48" s="380" t="str">
        <f>Médecine!$I$507</f>
        <v/>
      </c>
      <c r="D48" s="405"/>
      <c r="E48" s="408"/>
      <c r="F48" s="408"/>
      <c r="G48" s="408"/>
      <c r="H48" s="408"/>
      <c r="I48" s="408"/>
    </row>
    <row r="49" spans="1:9" x14ac:dyDescent="0.2">
      <c r="A49" s="422" t="s">
        <v>164</v>
      </c>
      <c r="B49" s="423" t="s">
        <v>626</v>
      </c>
      <c r="C49" s="380" t="str">
        <f>Médecine!$I$257</f>
        <v/>
      </c>
      <c r="D49" s="406"/>
      <c r="E49" s="409"/>
      <c r="F49" s="409"/>
      <c r="G49" s="409"/>
      <c r="H49" s="409"/>
      <c r="I49" s="409"/>
    </row>
    <row r="50" spans="1:9" x14ac:dyDescent="0.2">
      <c r="A50" s="430" t="s">
        <v>627</v>
      </c>
      <c r="B50" s="431" t="s">
        <v>574</v>
      </c>
      <c r="C50" s="380" t="str">
        <f>Médecine!$I$492</f>
        <v/>
      </c>
      <c r="D50" s="405"/>
      <c r="E50" s="408"/>
      <c r="F50" s="408"/>
      <c r="G50" s="408"/>
      <c r="H50" s="408"/>
      <c r="I50" s="408"/>
    </row>
    <row r="51" spans="1:9" x14ac:dyDescent="0.2">
      <c r="A51" s="396" t="s">
        <v>628</v>
      </c>
      <c r="B51" s="323" t="s">
        <v>629</v>
      </c>
      <c r="C51" s="250" t="str">
        <f>Médecine!$I$549</f>
        <v/>
      </c>
      <c r="D51" s="405"/>
      <c r="E51" s="408"/>
      <c r="F51" s="408"/>
      <c r="G51" s="408"/>
      <c r="H51" s="408"/>
      <c r="I51" s="408"/>
    </row>
    <row r="52" spans="1:9" x14ac:dyDescent="0.2">
      <c r="A52" s="324"/>
      <c r="B52" s="322" t="s">
        <v>439</v>
      </c>
      <c r="C52" s="273" t="str">
        <f>Médecine!$I$550</f>
        <v/>
      </c>
      <c r="D52" s="397"/>
      <c r="E52" s="398"/>
      <c r="F52" s="398"/>
      <c r="G52" s="398"/>
      <c r="H52" s="398"/>
      <c r="I52" s="398"/>
    </row>
    <row r="53" spans="1:9" x14ac:dyDescent="0.2">
      <c r="B53" s="414" t="s">
        <v>802</v>
      </c>
      <c r="C53" s="343"/>
    </row>
    <row r="54" spans="1:9" x14ac:dyDescent="0.2">
      <c r="A54" s="236" t="s">
        <v>632</v>
      </c>
    </row>
    <row r="56" spans="1:9" x14ac:dyDescent="0.2">
      <c r="C56" s="494" t="s">
        <v>480</v>
      </c>
      <c r="D56" s="494"/>
      <c r="E56" s="494"/>
      <c r="F56" s="494"/>
      <c r="G56" s="494"/>
      <c r="H56" s="494"/>
      <c r="I56" s="494"/>
    </row>
    <row r="57" spans="1:9" x14ac:dyDescent="0.2">
      <c r="A57" s="271" t="s">
        <v>422</v>
      </c>
      <c r="B57" s="271" t="s">
        <v>423</v>
      </c>
      <c r="C57" s="329">
        <v>2016</v>
      </c>
      <c r="D57" s="329">
        <v>2015</v>
      </c>
      <c r="E57" s="329">
        <v>2014</v>
      </c>
      <c r="F57" s="329">
        <v>2013</v>
      </c>
      <c r="G57" s="329">
        <v>2012</v>
      </c>
      <c r="H57" s="329">
        <v>2011</v>
      </c>
      <c r="I57" s="329">
        <v>2010</v>
      </c>
    </row>
    <row r="58" spans="1:9" x14ac:dyDescent="0.2">
      <c r="A58" s="395" t="s">
        <v>137</v>
      </c>
      <c r="B58" s="321" t="s">
        <v>571</v>
      </c>
      <c r="C58" s="250" t="str">
        <f>Chirurgie!$I$75</f>
        <v/>
      </c>
      <c r="D58" s="320"/>
      <c r="E58" s="325"/>
      <c r="F58" s="325"/>
      <c r="G58" s="325"/>
      <c r="H58" s="325"/>
      <c r="I58" s="325"/>
    </row>
    <row r="59" spans="1:9" x14ac:dyDescent="0.2">
      <c r="A59" s="422" t="s">
        <v>140</v>
      </c>
      <c r="B59" s="423" t="s">
        <v>609</v>
      </c>
      <c r="C59" s="380" t="str">
        <f>Chirurgie!$I$92</f>
        <v/>
      </c>
      <c r="D59" s="320"/>
      <c r="E59" s="325"/>
      <c r="F59" s="325"/>
      <c r="G59" s="325"/>
      <c r="H59" s="325"/>
      <c r="I59" s="325"/>
    </row>
    <row r="60" spans="1:9" x14ac:dyDescent="0.2">
      <c r="A60" s="422" t="s">
        <v>513</v>
      </c>
      <c r="B60" s="423" t="s">
        <v>512</v>
      </c>
      <c r="C60" s="380" t="str">
        <f>Chirurgie!$I$99</f>
        <v/>
      </c>
      <c r="D60" s="320"/>
      <c r="E60" s="325"/>
      <c r="F60" s="325"/>
      <c r="G60" s="325"/>
      <c r="H60" s="325"/>
      <c r="I60" s="325"/>
    </row>
    <row r="61" spans="1:9" ht="24" x14ac:dyDescent="0.2">
      <c r="A61" s="464" t="s">
        <v>806</v>
      </c>
      <c r="B61" s="424" t="s">
        <v>19</v>
      </c>
      <c r="C61" s="383" t="str">
        <f>Chirurgie!$I$203</f>
        <v/>
      </c>
      <c r="D61" s="405"/>
      <c r="E61" s="408"/>
      <c r="F61" s="408"/>
      <c r="G61" s="408"/>
      <c r="H61" s="408"/>
      <c r="I61" s="408"/>
    </row>
    <row r="62" spans="1:9" ht="24" x14ac:dyDescent="0.2">
      <c r="A62" s="425" t="s">
        <v>623</v>
      </c>
      <c r="B62" s="426" t="s">
        <v>453</v>
      </c>
      <c r="C62" s="387" t="str">
        <f>Chirurgie!$I$171</f>
        <v/>
      </c>
      <c r="D62" s="362"/>
      <c r="E62" s="363"/>
      <c r="F62" s="363"/>
      <c r="G62" s="363"/>
      <c r="H62" s="363"/>
      <c r="I62" s="363"/>
    </row>
    <row r="63" spans="1:9" x14ac:dyDescent="0.2">
      <c r="A63" s="425" t="s">
        <v>150</v>
      </c>
      <c r="B63" s="426" t="s">
        <v>20</v>
      </c>
      <c r="C63" s="387" t="str">
        <f>Chirurgie!$I$177</f>
        <v/>
      </c>
      <c r="D63" s="362"/>
      <c r="E63" s="363"/>
      <c r="F63" s="363"/>
      <c r="G63" s="363"/>
      <c r="H63" s="363"/>
      <c r="I63" s="363"/>
    </row>
    <row r="64" spans="1:9" x14ac:dyDescent="0.2">
      <c r="A64" s="425" t="s">
        <v>151</v>
      </c>
      <c r="B64" s="426" t="s">
        <v>22</v>
      </c>
      <c r="C64" s="387" t="str">
        <f>Chirurgie!$I$183</f>
        <v/>
      </c>
      <c r="D64" s="362"/>
      <c r="E64" s="363"/>
      <c r="F64" s="363"/>
      <c r="G64" s="363"/>
      <c r="H64" s="363"/>
      <c r="I64" s="363"/>
    </row>
    <row r="65" spans="1:9" ht="24" x14ac:dyDescent="0.2">
      <c r="A65" s="465" t="s">
        <v>809</v>
      </c>
      <c r="B65" s="427" t="s">
        <v>807</v>
      </c>
      <c r="C65" s="387" t="str">
        <f>Chirurgie!$I$201</f>
        <v/>
      </c>
      <c r="D65" s="362"/>
      <c r="E65" s="363"/>
      <c r="F65" s="363"/>
      <c r="G65" s="363"/>
      <c r="H65" s="363"/>
      <c r="I65" s="363"/>
    </row>
    <row r="66" spans="1:9" x14ac:dyDescent="0.2">
      <c r="A66" s="422" t="s">
        <v>95</v>
      </c>
      <c r="B66" s="424" t="s">
        <v>94</v>
      </c>
      <c r="C66" s="383" t="str">
        <f>Chirurgie!$I$224</f>
        <v/>
      </c>
      <c r="D66" s="405"/>
      <c r="E66" s="408"/>
      <c r="F66" s="408"/>
      <c r="G66" s="408"/>
      <c r="H66" s="408"/>
      <c r="I66" s="408"/>
    </row>
    <row r="67" spans="1:9" x14ac:dyDescent="0.2">
      <c r="A67" s="422" t="s">
        <v>110</v>
      </c>
      <c r="B67" s="423" t="s">
        <v>109</v>
      </c>
      <c r="C67" s="380" t="str">
        <f>Chirurgie!$I$443</f>
        <v/>
      </c>
      <c r="D67" s="405"/>
      <c r="E67" s="408"/>
      <c r="F67" s="408"/>
      <c r="G67" s="408"/>
      <c r="H67" s="408"/>
      <c r="I67" s="408"/>
    </row>
    <row r="68" spans="1:9" x14ac:dyDescent="0.2">
      <c r="A68" s="422" t="s">
        <v>111</v>
      </c>
      <c r="B68" s="423" t="s">
        <v>555</v>
      </c>
      <c r="C68" s="380" t="str">
        <f>Chirurgie!$I$467</f>
        <v/>
      </c>
      <c r="D68" s="405"/>
      <c r="E68" s="408"/>
      <c r="F68" s="408"/>
      <c r="G68" s="408"/>
      <c r="H68" s="408"/>
      <c r="I68" s="408"/>
    </row>
    <row r="69" spans="1:9" x14ac:dyDescent="0.2">
      <c r="A69" s="422" t="s">
        <v>197</v>
      </c>
      <c r="B69" s="423" t="s">
        <v>67</v>
      </c>
      <c r="C69" s="380" t="str">
        <f>Chirurgie!$I$515</f>
        <v/>
      </c>
      <c r="D69" s="405"/>
      <c r="E69" s="408"/>
      <c r="F69" s="408"/>
      <c r="G69" s="408"/>
      <c r="H69" s="408"/>
      <c r="I69" s="408"/>
    </row>
    <row r="70" spans="1:9" x14ac:dyDescent="0.2">
      <c r="A70" s="422" t="s">
        <v>393</v>
      </c>
      <c r="B70" s="423" t="s">
        <v>394</v>
      </c>
      <c r="C70" s="380" t="str">
        <f>Chirurgie!$I$528</f>
        <v/>
      </c>
      <c r="D70" s="405"/>
      <c r="E70" s="408"/>
      <c r="F70" s="408"/>
      <c r="G70" s="408"/>
      <c r="H70" s="408"/>
      <c r="I70" s="408"/>
    </row>
    <row r="71" spans="1:9" x14ac:dyDescent="0.2">
      <c r="A71" s="428" t="s">
        <v>808</v>
      </c>
      <c r="B71" s="429" t="s">
        <v>655</v>
      </c>
      <c r="C71" s="380" t="str">
        <f>IF(Chirurgie!$I$550="","",Chirurgie!$I$467+Chirurgie!$I$515+Chirurgie!$I$528+Chirurgie!$I$534)</f>
        <v/>
      </c>
      <c r="D71" s="405"/>
      <c r="E71" s="408"/>
      <c r="F71" s="408"/>
      <c r="G71" s="408"/>
      <c r="H71" s="408"/>
      <c r="I71" s="408"/>
    </row>
    <row r="72" spans="1:9" x14ac:dyDescent="0.2">
      <c r="A72" s="422" t="s">
        <v>199</v>
      </c>
      <c r="B72" s="423" t="s">
        <v>624</v>
      </c>
      <c r="C72" s="380" t="str">
        <f>Chirurgie!$I$518</f>
        <v/>
      </c>
      <c r="D72" s="405"/>
      <c r="E72" s="408"/>
      <c r="F72" s="408"/>
      <c r="G72" s="408"/>
      <c r="H72" s="408"/>
      <c r="I72" s="408"/>
    </row>
    <row r="73" spans="1:9" x14ac:dyDescent="0.2">
      <c r="A73" s="422" t="s">
        <v>196</v>
      </c>
      <c r="B73" s="423" t="s">
        <v>625</v>
      </c>
      <c r="C73" s="380" t="str">
        <f>Chirurgie!$I$507</f>
        <v/>
      </c>
      <c r="D73" s="405"/>
      <c r="E73" s="408"/>
      <c r="F73" s="408"/>
      <c r="G73" s="408"/>
      <c r="H73" s="408"/>
      <c r="I73" s="408"/>
    </row>
    <row r="74" spans="1:9" x14ac:dyDescent="0.2">
      <c r="A74" s="422" t="s">
        <v>164</v>
      </c>
      <c r="B74" s="423" t="s">
        <v>626</v>
      </c>
      <c r="C74" s="380" t="str">
        <f>Chirurgie!$I$257</f>
        <v/>
      </c>
      <c r="D74" s="406"/>
      <c r="E74" s="409"/>
      <c r="F74" s="409"/>
      <c r="G74" s="409"/>
      <c r="H74" s="409"/>
      <c r="I74" s="409"/>
    </row>
    <row r="75" spans="1:9" x14ac:dyDescent="0.2">
      <c r="A75" s="430" t="s">
        <v>627</v>
      </c>
      <c r="B75" s="431" t="s">
        <v>574</v>
      </c>
      <c r="C75" s="380" t="str">
        <f>Chirurgie!$I$492</f>
        <v/>
      </c>
      <c r="D75" s="405"/>
      <c r="E75" s="408"/>
      <c r="F75" s="408"/>
      <c r="G75" s="408"/>
      <c r="H75" s="408"/>
      <c r="I75" s="408"/>
    </row>
    <row r="76" spans="1:9" x14ac:dyDescent="0.2">
      <c r="A76" s="396" t="s">
        <v>628</v>
      </c>
      <c r="B76" s="323" t="s">
        <v>629</v>
      </c>
      <c r="C76" s="250" t="str">
        <f>Chirurgie!$I$549</f>
        <v/>
      </c>
      <c r="D76" s="405"/>
      <c r="E76" s="408"/>
      <c r="F76" s="408"/>
      <c r="G76" s="408"/>
      <c r="H76" s="408"/>
      <c r="I76" s="408"/>
    </row>
    <row r="77" spans="1:9" x14ac:dyDescent="0.2">
      <c r="A77" s="399"/>
      <c r="B77" s="322" t="s">
        <v>439</v>
      </c>
      <c r="C77" s="273" t="str">
        <f>Chirurgie!$I$550</f>
        <v/>
      </c>
      <c r="D77" s="397"/>
      <c r="E77" s="398"/>
      <c r="F77" s="398"/>
      <c r="G77" s="398"/>
      <c r="H77" s="398"/>
      <c r="I77" s="398"/>
    </row>
    <row r="78" spans="1:9" x14ac:dyDescent="0.2">
      <c r="A78" s="336"/>
      <c r="B78" s="414" t="s">
        <v>802</v>
      </c>
      <c r="C78" s="337"/>
      <c r="D78" s="337"/>
      <c r="E78" s="337"/>
      <c r="F78" s="337"/>
    </row>
    <row r="80" spans="1:9" x14ac:dyDescent="0.2">
      <c r="A80" s="236" t="s">
        <v>633</v>
      </c>
    </row>
    <row r="82" spans="1:9" x14ac:dyDescent="0.2">
      <c r="C82" s="494" t="s">
        <v>480</v>
      </c>
      <c r="D82" s="494"/>
      <c r="E82" s="494"/>
      <c r="F82" s="494"/>
      <c r="G82" s="494"/>
      <c r="H82" s="494"/>
      <c r="I82" s="494"/>
    </row>
    <row r="83" spans="1:9" x14ac:dyDescent="0.2">
      <c r="A83" s="271" t="s">
        <v>422</v>
      </c>
      <c r="B83" s="271" t="s">
        <v>423</v>
      </c>
      <c r="C83" s="329">
        <v>2016</v>
      </c>
      <c r="D83" s="329">
        <v>2015</v>
      </c>
      <c r="E83" s="329">
        <v>2014</v>
      </c>
      <c r="F83" s="329">
        <v>2013</v>
      </c>
      <c r="G83" s="329">
        <v>2012</v>
      </c>
      <c r="H83" s="329">
        <v>2011</v>
      </c>
      <c r="I83" s="329">
        <v>2010</v>
      </c>
    </row>
    <row r="84" spans="1:9" x14ac:dyDescent="0.2">
      <c r="A84" s="395" t="s">
        <v>137</v>
      </c>
      <c r="B84" s="321" t="s">
        <v>571</v>
      </c>
      <c r="C84" s="250" t="str">
        <f>Réanimation!$I$75</f>
        <v/>
      </c>
      <c r="D84" s="320"/>
      <c r="E84" s="320"/>
      <c r="F84" s="320"/>
      <c r="G84" s="320"/>
      <c r="H84" s="320"/>
      <c r="I84" s="320"/>
    </row>
    <row r="85" spans="1:9" x14ac:dyDescent="0.2">
      <c r="A85" s="422" t="s">
        <v>140</v>
      </c>
      <c r="B85" s="423" t="s">
        <v>609</v>
      </c>
      <c r="C85" s="380" t="str">
        <f>Réanimation!$I$92</f>
        <v/>
      </c>
      <c r="D85" s="320"/>
      <c r="E85" s="320"/>
      <c r="F85" s="320"/>
      <c r="G85" s="320"/>
      <c r="H85" s="320"/>
      <c r="I85" s="320"/>
    </row>
    <row r="86" spans="1:9" x14ac:dyDescent="0.2">
      <c r="A86" s="422" t="s">
        <v>513</v>
      </c>
      <c r="B86" s="423" t="s">
        <v>512</v>
      </c>
      <c r="C86" s="380" t="str">
        <f>Réanimation!$I$99</f>
        <v/>
      </c>
      <c r="D86" s="320"/>
      <c r="E86" s="320"/>
      <c r="F86" s="320"/>
      <c r="G86" s="320"/>
      <c r="H86" s="320"/>
      <c r="I86" s="320"/>
    </row>
    <row r="87" spans="1:9" ht="24" x14ac:dyDescent="0.2">
      <c r="A87" s="464" t="s">
        <v>806</v>
      </c>
      <c r="B87" s="424" t="s">
        <v>19</v>
      </c>
      <c r="C87" s="383" t="str">
        <f>Réanimation!$I$203</f>
        <v/>
      </c>
      <c r="D87" s="405"/>
      <c r="E87" s="405"/>
      <c r="F87" s="405"/>
      <c r="G87" s="405"/>
      <c r="H87" s="405"/>
      <c r="I87" s="405"/>
    </row>
    <row r="88" spans="1:9" ht="24" x14ac:dyDescent="0.2">
      <c r="A88" s="425" t="s">
        <v>623</v>
      </c>
      <c r="B88" s="426" t="s">
        <v>453</v>
      </c>
      <c r="C88" s="387" t="str">
        <f>Réanimation!$I$171</f>
        <v/>
      </c>
      <c r="D88" s="362"/>
      <c r="E88" s="362"/>
      <c r="F88" s="362"/>
      <c r="G88" s="362"/>
      <c r="H88" s="362"/>
      <c r="I88" s="362"/>
    </row>
    <row r="89" spans="1:9" x14ac:dyDescent="0.2">
      <c r="A89" s="425" t="s">
        <v>150</v>
      </c>
      <c r="B89" s="426" t="s">
        <v>20</v>
      </c>
      <c r="C89" s="387" t="str">
        <f>Réanimation!$I$177</f>
        <v/>
      </c>
      <c r="D89" s="362"/>
      <c r="E89" s="362"/>
      <c r="F89" s="362"/>
      <c r="G89" s="362"/>
      <c r="H89" s="362"/>
      <c r="I89" s="362"/>
    </row>
    <row r="90" spans="1:9" x14ac:dyDescent="0.2">
      <c r="A90" s="425" t="s">
        <v>151</v>
      </c>
      <c r="B90" s="426" t="s">
        <v>22</v>
      </c>
      <c r="C90" s="387" t="str">
        <f>Réanimation!$I$183</f>
        <v/>
      </c>
      <c r="D90" s="362"/>
      <c r="E90" s="362"/>
      <c r="F90" s="362"/>
      <c r="G90" s="362"/>
      <c r="H90" s="362"/>
      <c r="I90" s="362"/>
    </row>
    <row r="91" spans="1:9" ht="24" x14ac:dyDescent="0.2">
      <c r="A91" s="465" t="s">
        <v>809</v>
      </c>
      <c r="B91" s="427" t="s">
        <v>807</v>
      </c>
      <c r="C91" s="387" t="str">
        <f>Réanimation!$I$201</f>
        <v/>
      </c>
      <c r="D91" s="362"/>
      <c r="E91" s="362"/>
      <c r="F91" s="362"/>
      <c r="G91" s="362"/>
      <c r="H91" s="362"/>
      <c r="I91" s="362"/>
    </row>
    <row r="92" spans="1:9" x14ac:dyDescent="0.2">
      <c r="A92" s="422" t="s">
        <v>95</v>
      </c>
      <c r="B92" s="424" t="s">
        <v>94</v>
      </c>
      <c r="C92" s="383" t="str">
        <f>Réanimation!$I$224</f>
        <v/>
      </c>
      <c r="D92" s="405"/>
      <c r="E92" s="405"/>
      <c r="F92" s="405"/>
      <c r="G92" s="405"/>
      <c r="H92" s="405"/>
      <c r="I92" s="405"/>
    </row>
    <row r="93" spans="1:9" x14ac:dyDescent="0.2">
      <c r="A93" s="422" t="s">
        <v>110</v>
      </c>
      <c r="B93" s="423" t="s">
        <v>109</v>
      </c>
      <c r="C93" s="380" t="str">
        <f>Réanimation!$I$443</f>
        <v/>
      </c>
      <c r="D93" s="405"/>
      <c r="E93" s="405"/>
      <c r="F93" s="405"/>
      <c r="G93" s="405"/>
      <c r="H93" s="405"/>
      <c r="I93" s="405"/>
    </row>
    <row r="94" spans="1:9" x14ac:dyDescent="0.2">
      <c r="A94" s="422" t="s">
        <v>111</v>
      </c>
      <c r="B94" s="423" t="s">
        <v>555</v>
      </c>
      <c r="C94" s="380" t="str">
        <f>Réanimation!$I$467</f>
        <v/>
      </c>
      <c r="D94" s="405"/>
      <c r="E94" s="405"/>
      <c r="F94" s="405"/>
      <c r="G94" s="405"/>
      <c r="H94" s="405"/>
      <c r="I94" s="405"/>
    </row>
    <row r="95" spans="1:9" x14ac:dyDescent="0.2">
      <c r="A95" s="422" t="s">
        <v>197</v>
      </c>
      <c r="B95" s="423" t="s">
        <v>67</v>
      </c>
      <c r="C95" s="380" t="str">
        <f>Réanimation!$I$515</f>
        <v/>
      </c>
      <c r="D95" s="405"/>
      <c r="E95" s="405"/>
      <c r="F95" s="405"/>
      <c r="G95" s="405"/>
      <c r="H95" s="405"/>
      <c r="I95" s="405"/>
    </row>
    <row r="96" spans="1:9" x14ac:dyDescent="0.2">
      <c r="A96" s="422" t="s">
        <v>393</v>
      </c>
      <c r="B96" s="423" t="s">
        <v>394</v>
      </c>
      <c r="C96" s="380" t="str">
        <f>Réanimation!$I$528</f>
        <v/>
      </c>
      <c r="D96" s="405"/>
      <c r="E96" s="405"/>
      <c r="F96" s="405"/>
      <c r="G96" s="405"/>
      <c r="H96" s="405"/>
      <c r="I96" s="405"/>
    </row>
    <row r="97" spans="1:9" x14ac:dyDescent="0.2">
      <c r="A97" s="428" t="s">
        <v>808</v>
      </c>
      <c r="B97" s="429" t="s">
        <v>655</v>
      </c>
      <c r="C97" s="380" t="str">
        <f>IF(Réanimation!$I$550="","",Réanimation!$I$467+Réanimation!$I$515+Réanimation!$I$528+Réanimation!$I$534)</f>
        <v/>
      </c>
      <c r="D97" s="405"/>
      <c r="E97" s="405"/>
      <c r="F97" s="405"/>
      <c r="G97" s="405"/>
      <c r="H97" s="405"/>
      <c r="I97" s="405"/>
    </row>
    <row r="98" spans="1:9" x14ac:dyDescent="0.2">
      <c r="A98" s="422" t="s">
        <v>199</v>
      </c>
      <c r="B98" s="423" t="s">
        <v>624</v>
      </c>
      <c r="C98" s="380" t="str">
        <f>Réanimation!$I$518</f>
        <v/>
      </c>
      <c r="D98" s="405"/>
      <c r="E98" s="405"/>
      <c r="F98" s="405"/>
      <c r="G98" s="405"/>
      <c r="H98" s="405"/>
      <c r="I98" s="405"/>
    </row>
    <row r="99" spans="1:9" x14ac:dyDescent="0.2">
      <c r="A99" s="422" t="s">
        <v>196</v>
      </c>
      <c r="B99" s="423" t="s">
        <v>625</v>
      </c>
      <c r="C99" s="380" t="str">
        <f>Réanimation!$I$507</f>
        <v/>
      </c>
      <c r="D99" s="405"/>
      <c r="E99" s="405"/>
      <c r="F99" s="405"/>
      <c r="G99" s="405"/>
      <c r="H99" s="405"/>
      <c r="I99" s="405"/>
    </row>
    <row r="100" spans="1:9" x14ac:dyDescent="0.2">
      <c r="A100" s="422" t="s">
        <v>164</v>
      </c>
      <c r="B100" s="423" t="s">
        <v>626</v>
      </c>
      <c r="C100" s="380" t="str">
        <f>Réanimation!$I$257</f>
        <v/>
      </c>
      <c r="D100" s="406"/>
      <c r="E100" s="406"/>
      <c r="F100" s="406"/>
      <c r="G100" s="406"/>
      <c r="H100" s="406"/>
      <c r="I100" s="406"/>
    </row>
    <row r="101" spans="1:9" x14ac:dyDescent="0.2">
      <c r="A101" s="430" t="s">
        <v>627</v>
      </c>
      <c r="B101" s="431" t="s">
        <v>574</v>
      </c>
      <c r="C101" s="380" t="str">
        <f>Réanimation!$I$492</f>
        <v/>
      </c>
      <c r="D101" s="405"/>
      <c r="E101" s="405"/>
      <c r="F101" s="405"/>
      <c r="G101" s="405"/>
      <c r="H101" s="405"/>
      <c r="I101" s="405"/>
    </row>
    <row r="102" spans="1:9" x14ac:dyDescent="0.2">
      <c r="A102" s="396" t="s">
        <v>628</v>
      </c>
      <c r="B102" s="323" t="s">
        <v>629</v>
      </c>
      <c r="C102" s="250" t="str">
        <f>Réanimation!$I$549</f>
        <v/>
      </c>
      <c r="D102" s="405"/>
      <c r="E102" s="405"/>
      <c r="F102" s="405"/>
      <c r="G102" s="405"/>
      <c r="H102" s="405"/>
      <c r="I102" s="405"/>
    </row>
    <row r="103" spans="1:9" x14ac:dyDescent="0.2">
      <c r="A103" s="399"/>
      <c r="B103" s="322" t="s">
        <v>439</v>
      </c>
      <c r="C103" s="273" t="str">
        <f>Réanimation!$I$550</f>
        <v/>
      </c>
      <c r="D103" s="397"/>
      <c r="E103" s="397"/>
      <c r="F103" s="397"/>
      <c r="G103" s="397"/>
      <c r="H103" s="397"/>
      <c r="I103" s="397"/>
    </row>
    <row r="104" spans="1:9" x14ac:dyDescent="0.2">
      <c r="A104" s="336"/>
      <c r="B104" s="414" t="s">
        <v>802</v>
      </c>
      <c r="C104" s="337"/>
      <c r="D104" s="337"/>
      <c r="E104" s="337"/>
      <c r="F104" s="337"/>
    </row>
    <row r="106" spans="1:9" x14ac:dyDescent="0.2">
      <c r="A106" s="236" t="s">
        <v>646</v>
      </c>
    </row>
    <row r="108" spans="1:9" x14ac:dyDescent="0.2">
      <c r="C108" s="494" t="s">
        <v>480</v>
      </c>
      <c r="D108" s="494"/>
      <c r="E108" s="494"/>
      <c r="F108" s="494"/>
      <c r="G108" s="494"/>
      <c r="H108" s="494"/>
      <c r="I108" s="494"/>
    </row>
    <row r="109" spans="1:9" x14ac:dyDescent="0.2">
      <c r="A109" s="271" t="s">
        <v>422</v>
      </c>
      <c r="B109" s="271" t="s">
        <v>423</v>
      </c>
      <c r="C109" s="329">
        <v>2016</v>
      </c>
      <c r="D109" s="329">
        <v>2015</v>
      </c>
      <c r="E109" s="329">
        <v>2014</v>
      </c>
      <c r="F109" s="329">
        <v>2013</v>
      </c>
      <c r="G109" s="329">
        <v>2012</v>
      </c>
      <c r="H109" s="329">
        <v>2011</v>
      </c>
      <c r="I109" s="329">
        <v>2010</v>
      </c>
    </row>
    <row r="110" spans="1:9" x14ac:dyDescent="0.2">
      <c r="A110" s="395" t="s">
        <v>137</v>
      </c>
      <c r="B110" s="321" t="s">
        <v>571</v>
      </c>
      <c r="C110" s="250" t="str">
        <f>'Gynécologie-Obstétrique'!$I$75</f>
        <v/>
      </c>
      <c r="D110" s="320"/>
      <c r="E110" s="320"/>
      <c r="F110" s="320"/>
      <c r="G110" s="320"/>
      <c r="H110" s="320"/>
      <c r="I110" s="320"/>
    </row>
    <row r="111" spans="1:9" x14ac:dyDescent="0.2">
      <c r="A111" s="422" t="s">
        <v>140</v>
      </c>
      <c r="B111" s="423" t="s">
        <v>609</v>
      </c>
      <c r="C111" s="380" t="str">
        <f>'Gynécologie-Obstétrique'!$I$92</f>
        <v/>
      </c>
      <c r="D111" s="320"/>
      <c r="E111" s="320"/>
      <c r="F111" s="320"/>
      <c r="G111" s="320"/>
      <c r="H111" s="320"/>
      <c r="I111" s="320"/>
    </row>
    <row r="112" spans="1:9" x14ac:dyDescent="0.2">
      <c r="A112" s="422" t="s">
        <v>513</v>
      </c>
      <c r="B112" s="423" t="s">
        <v>512</v>
      </c>
      <c r="C112" s="380" t="str">
        <f>'Gynécologie-Obstétrique'!$I$99</f>
        <v/>
      </c>
      <c r="D112" s="320"/>
      <c r="E112" s="320"/>
      <c r="F112" s="320"/>
      <c r="G112" s="320"/>
      <c r="H112" s="320"/>
      <c r="I112" s="320"/>
    </row>
    <row r="113" spans="1:9" ht="24" x14ac:dyDescent="0.2">
      <c r="A113" s="464" t="s">
        <v>806</v>
      </c>
      <c r="B113" s="424" t="s">
        <v>19</v>
      </c>
      <c r="C113" s="383" t="str">
        <f>'Gynécologie-Obstétrique'!$I$203</f>
        <v/>
      </c>
      <c r="D113" s="405"/>
      <c r="E113" s="405"/>
      <c r="F113" s="405"/>
      <c r="G113" s="405"/>
      <c r="H113" s="405"/>
      <c r="I113" s="405"/>
    </row>
    <row r="114" spans="1:9" ht="24" x14ac:dyDescent="0.2">
      <c r="A114" s="425" t="s">
        <v>623</v>
      </c>
      <c r="B114" s="426" t="s">
        <v>453</v>
      </c>
      <c r="C114" s="387" t="str">
        <f>'Gynécologie-Obstétrique'!$I$171</f>
        <v/>
      </c>
      <c r="D114" s="362"/>
      <c r="E114" s="362"/>
      <c r="F114" s="362"/>
      <c r="G114" s="362"/>
      <c r="H114" s="362"/>
      <c r="I114" s="362"/>
    </row>
    <row r="115" spans="1:9" x14ac:dyDescent="0.2">
      <c r="A115" s="425" t="s">
        <v>150</v>
      </c>
      <c r="B115" s="426" t="s">
        <v>20</v>
      </c>
      <c r="C115" s="387" t="str">
        <f>'Gynécologie-Obstétrique'!$I$177</f>
        <v/>
      </c>
      <c r="D115" s="362"/>
      <c r="E115" s="362"/>
      <c r="F115" s="362"/>
      <c r="G115" s="362"/>
      <c r="H115" s="362"/>
      <c r="I115" s="362"/>
    </row>
    <row r="116" spans="1:9" x14ac:dyDescent="0.2">
      <c r="A116" s="425" t="s">
        <v>151</v>
      </c>
      <c r="B116" s="426" t="s">
        <v>22</v>
      </c>
      <c r="C116" s="387" t="str">
        <f>'Gynécologie-Obstétrique'!$I$183</f>
        <v/>
      </c>
      <c r="D116" s="362"/>
      <c r="E116" s="362"/>
      <c r="F116" s="362"/>
      <c r="G116" s="362"/>
      <c r="H116" s="362"/>
      <c r="I116" s="362"/>
    </row>
    <row r="117" spans="1:9" ht="24" x14ac:dyDescent="0.2">
      <c r="A117" s="465" t="s">
        <v>809</v>
      </c>
      <c r="B117" s="427" t="s">
        <v>807</v>
      </c>
      <c r="C117" s="387" t="str">
        <f>'Gynécologie-Obstétrique'!$I$201</f>
        <v/>
      </c>
      <c r="D117" s="362"/>
      <c r="E117" s="362"/>
      <c r="F117" s="362"/>
      <c r="G117" s="362"/>
      <c r="H117" s="362"/>
      <c r="I117" s="362"/>
    </row>
    <row r="118" spans="1:9" x14ac:dyDescent="0.2">
      <c r="A118" s="422" t="s">
        <v>95</v>
      </c>
      <c r="B118" s="424" t="s">
        <v>94</v>
      </c>
      <c r="C118" s="383" t="str">
        <f>'Gynécologie-Obstétrique'!$I$224</f>
        <v/>
      </c>
      <c r="D118" s="405"/>
      <c r="E118" s="405"/>
      <c r="F118" s="405"/>
      <c r="G118" s="405"/>
      <c r="H118" s="405"/>
      <c r="I118" s="405"/>
    </row>
    <row r="119" spans="1:9" x14ac:dyDescent="0.2">
      <c r="A119" s="422" t="s">
        <v>110</v>
      </c>
      <c r="B119" s="423" t="s">
        <v>109</v>
      </c>
      <c r="C119" s="380" t="str">
        <f>'Gynécologie-Obstétrique'!$I$443</f>
        <v/>
      </c>
      <c r="D119" s="405"/>
      <c r="E119" s="405"/>
      <c r="F119" s="405"/>
      <c r="G119" s="405"/>
      <c r="H119" s="405"/>
      <c r="I119" s="405"/>
    </row>
    <row r="120" spans="1:9" x14ac:dyDescent="0.2">
      <c r="A120" s="422" t="s">
        <v>111</v>
      </c>
      <c r="B120" s="423" t="s">
        <v>555</v>
      </c>
      <c r="C120" s="380" t="str">
        <f>'Gynécologie-Obstétrique'!$I$467</f>
        <v/>
      </c>
      <c r="D120" s="405"/>
      <c r="E120" s="405"/>
      <c r="F120" s="405"/>
      <c r="G120" s="405"/>
      <c r="H120" s="405"/>
      <c r="I120" s="405"/>
    </row>
    <row r="121" spans="1:9" x14ac:dyDescent="0.2">
      <c r="A121" s="422" t="s">
        <v>197</v>
      </c>
      <c r="B121" s="423" t="s">
        <v>67</v>
      </c>
      <c r="C121" s="380" t="str">
        <f>'Gynécologie-Obstétrique'!$I$515</f>
        <v/>
      </c>
      <c r="D121" s="405"/>
      <c r="E121" s="405"/>
      <c r="F121" s="405"/>
      <c r="G121" s="405"/>
      <c r="H121" s="405"/>
      <c r="I121" s="405"/>
    </row>
    <row r="122" spans="1:9" x14ac:dyDescent="0.2">
      <c r="A122" s="422" t="s">
        <v>393</v>
      </c>
      <c r="B122" s="423" t="s">
        <v>394</v>
      </c>
      <c r="C122" s="380" t="str">
        <f>'Gynécologie-Obstétrique'!$I$528</f>
        <v/>
      </c>
      <c r="D122" s="405"/>
      <c r="E122" s="405"/>
      <c r="F122" s="405"/>
      <c r="G122" s="405"/>
      <c r="H122" s="405"/>
      <c r="I122" s="405"/>
    </row>
    <row r="123" spans="1:9" x14ac:dyDescent="0.2">
      <c r="A123" s="428" t="s">
        <v>808</v>
      </c>
      <c r="B123" s="429" t="s">
        <v>655</v>
      </c>
      <c r="C123" s="380" t="str">
        <f>IF('Gynécologie-Obstétrique'!$I$550="","",'Gynécologie-Obstétrique'!$I$467+'Gynécologie-Obstétrique'!$I$515+'Gynécologie-Obstétrique'!$I$528+'Gynécologie-Obstétrique'!$I$534)</f>
        <v/>
      </c>
      <c r="D123" s="405"/>
      <c r="E123" s="405"/>
      <c r="F123" s="405"/>
      <c r="G123" s="405"/>
      <c r="H123" s="405"/>
      <c r="I123" s="405"/>
    </row>
    <row r="124" spans="1:9" x14ac:dyDescent="0.2">
      <c r="A124" s="422" t="s">
        <v>199</v>
      </c>
      <c r="B124" s="423" t="s">
        <v>624</v>
      </c>
      <c r="C124" s="380" t="str">
        <f>'Gynécologie-Obstétrique'!$I$518</f>
        <v/>
      </c>
      <c r="D124" s="405"/>
      <c r="E124" s="405"/>
      <c r="F124" s="405"/>
      <c r="G124" s="405"/>
      <c r="H124" s="405"/>
      <c r="I124" s="405"/>
    </row>
    <row r="125" spans="1:9" x14ac:dyDescent="0.2">
      <c r="A125" s="422" t="s">
        <v>196</v>
      </c>
      <c r="B125" s="423" t="s">
        <v>625</v>
      </c>
      <c r="C125" s="380" t="str">
        <f>'Gynécologie-Obstétrique'!$I$507</f>
        <v/>
      </c>
      <c r="D125" s="405"/>
      <c r="E125" s="405"/>
      <c r="F125" s="405"/>
      <c r="G125" s="405"/>
      <c r="H125" s="405"/>
      <c r="I125" s="405"/>
    </row>
    <row r="126" spans="1:9" x14ac:dyDescent="0.2">
      <c r="A126" s="422" t="s">
        <v>164</v>
      </c>
      <c r="B126" s="423" t="s">
        <v>626</v>
      </c>
      <c r="C126" s="380" t="str">
        <f>'Gynécologie-Obstétrique'!$I$257</f>
        <v/>
      </c>
      <c r="D126" s="406"/>
      <c r="E126" s="406"/>
      <c r="F126" s="406"/>
      <c r="G126" s="406"/>
      <c r="H126" s="406"/>
      <c r="I126" s="406"/>
    </row>
    <row r="127" spans="1:9" x14ac:dyDescent="0.2">
      <c r="A127" s="430" t="s">
        <v>627</v>
      </c>
      <c r="B127" s="431" t="s">
        <v>574</v>
      </c>
      <c r="C127" s="380" t="str">
        <f>'Gynécologie-Obstétrique'!$I$492</f>
        <v/>
      </c>
      <c r="D127" s="405"/>
      <c r="E127" s="405"/>
      <c r="F127" s="405"/>
      <c r="G127" s="405"/>
      <c r="H127" s="405"/>
      <c r="I127" s="405"/>
    </row>
    <row r="128" spans="1:9" x14ac:dyDescent="0.2">
      <c r="A128" s="396" t="s">
        <v>628</v>
      </c>
      <c r="B128" s="323" t="s">
        <v>629</v>
      </c>
      <c r="C128" s="250" t="str">
        <f>'Gynécologie-Obstétrique'!$I$549</f>
        <v/>
      </c>
      <c r="D128" s="405"/>
      <c r="E128" s="405"/>
      <c r="F128" s="405"/>
      <c r="G128" s="405"/>
      <c r="H128" s="405"/>
      <c r="I128" s="405"/>
    </row>
    <row r="129" spans="1:9" x14ac:dyDescent="0.2">
      <c r="A129" s="324"/>
      <c r="B129" s="322" t="s">
        <v>439</v>
      </c>
      <c r="C129" s="273" t="str">
        <f>'Gynécologie-Obstétrique'!$I$550</f>
        <v/>
      </c>
      <c r="D129" s="397"/>
      <c r="E129" s="397"/>
      <c r="F129" s="397"/>
      <c r="G129" s="397"/>
      <c r="H129" s="397"/>
      <c r="I129" s="397"/>
    </row>
    <row r="130" spans="1:9" x14ac:dyDescent="0.2">
      <c r="A130" s="336"/>
      <c r="B130" s="414" t="s">
        <v>802</v>
      </c>
      <c r="C130" s="337"/>
      <c r="D130" s="337"/>
      <c r="E130" s="337"/>
      <c r="F130" s="337"/>
    </row>
    <row r="132" spans="1:9" x14ac:dyDescent="0.2">
      <c r="A132" s="236" t="s">
        <v>634</v>
      </c>
    </row>
    <row r="134" spans="1:9" x14ac:dyDescent="0.2">
      <c r="C134" s="494" t="s">
        <v>480</v>
      </c>
      <c r="D134" s="494"/>
      <c r="E134" s="494"/>
      <c r="F134" s="494"/>
      <c r="G134" s="494"/>
      <c r="H134" s="494"/>
      <c r="I134" s="494"/>
    </row>
    <row r="135" spans="1:9" x14ac:dyDescent="0.2">
      <c r="A135" s="271" t="s">
        <v>422</v>
      </c>
      <c r="B135" s="271" t="s">
        <v>423</v>
      </c>
      <c r="C135" s="329">
        <v>2016</v>
      </c>
      <c r="D135" s="329">
        <v>2015</v>
      </c>
      <c r="E135" s="329">
        <v>2014</v>
      </c>
      <c r="F135" s="329">
        <v>2013</v>
      </c>
      <c r="G135" s="329">
        <v>2012</v>
      </c>
      <c r="H135" s="329">
        <v>2011</v>
      </c>
      <c r="I135" s="329">
        <v>2010</v>
      </c>
    </row>
    <row r="136" spans="1:9" x14ac:dyDescent="0.2">
      <c r="A136" s="395" t="s">
        <v>137</v>
      </c>
      <c r="B136" s="321" t="s">
        <v>571</v>
      </c>
      <c r="C136" s="250" t="str">
        <f>Pédiatrie!$I$75</f>
        <v/>
      </c>
      <c r="D136" s="320"/>
      <c r="E136" s="320"/>
      <c r="F136" s="320"/>
      <c r="G136" s="320"/>
      <c r="H136" s="320"/>
      <c r="I136" s="320"/>
    </row>
    <row r="137" spans="1:9" x14ac:dyDescent="0.2">
      <c r="A137" s="422" t="s">
        <v>140</v>
      </c>
      <c r="B137" s="423" t="s">
        <v>609</v>
      </c>
      <c r="C137" s="380" t="str">
        <f>Pédiatrie!$I$92</f>
        <v/>
      </c>
      <c r="D137" s="320"/>
      <c r="E137" s="320"/>
      <c r="F137" s="320"/>
      <c r="G137" s="320"/>
      <c r="H137" s="320"/>
      <c r="I137" s="320"/>
    </row>
    <row r="138" spans="1:9" x14ac:dyDescent="0.2">
      <c r="A138" s="422" t="s">
        <v>513</v>
      </c>
      <c r="B138" s="423" t="s">
        <v>512</v>
      </c>
      <c r="C138" s="380" t="str">
        <f>Pédiatrie!$I$99</f>
        <v/>
      </c>
      <c r="D138" s="320"/>
      <c r="E138" s="320"/>
      <c r="F138" s="320"/>
      <c r="G138" s="320"/>
      <c r="H138" s="320"/>
      <c r="I138" s="320"/>
    </row>
    <row r="139" spans="1:9" ht="24" x14ac:dyDescent="0.2">
      <c r="A139" s="464" t="s">
        <v>806</v>
      </c>
      <c r="B139" s="424" t="s">
        <v>19</v>
      </c>
      <c r="C139" s="383" t="str">
        <f>Pédiatrie!$I$203</f>
        <v/>
      </c>
      <c r="D139" s="405"/>
      <c r="E139" s="405"/>
      <c r="F139" s="405"/>
      <c r="G139" s="405"/>
      <c r="H139" s="405"/>
      <c r="I139" s="405"/>
    </row>
    <row r="140" spans="1:9" ht="24" x14ac:dyDescent="0.2">
      <c r="A140" s="425" t="s">
        <v>623</v>
      </c>
      <c r="B140" s="426" t="s">
        <v>453</v>
      </c>
      <c r="C140" s="387" t="str">
        <f>Pédiatrie!$I$171</f>
        <v/>
      </c>
      <c r="D140" s="362"/>
      <c r="E140" s="362"/>
      <c r="F140" s="362"/>
      <c r="G140" s="362"/>
      <c r="H140" s="362"/>
      <c r="I140" s="362"/>
    </row>
    <row r="141" spans="1:9" x14ac:dyDescent="0.2">
      <c r="A141" s="425" t="s">
        <v>150</v>
      </c>
      <c r="B141" s="426" t="s">
        <v>20</v>
      </c>
      <c r="C141" s="387" t="str">
        <f>Pédiatrie!$I$177</f>
        <v/>
      </c>
      <c r="D141" s="362"/>
      <c r="E141" s="362"/>
      <c r="F141" s="362"/>
      <c r="G141" s="362"/>
      <c r="H141" s="362"/>
      <c r="I141" s="362"/>
    </row>
    <row r="142" spans="1:9" x14ac:dyDescent="0.2">
      <c r="A142" s="425" t="s">
        <v>151</v>
      </c>
      <c r="B142" s="426" t="s">
        <v>22</v>
      </c>
      <c r="C142" s="387" t="str">
        <f>Pédiatrie!$I$183</f>
        <v/>
      </c>
      <c r="D142" s="362"/>
      <c r="E142" s="362"/>
      <c r="F142" s="362"/>
      <c r="G142" s="362"/>
      <c r="H142" s="362"/>
      <c r="I142" s="362"/>
    </row>
    <row r="143" spans="1:9" ht="24" x14ac:dyDescent="0.2">
      <c r="A143" s="465" t="s">
        <v>809</v>
      </c>
      <c r="B143" s="427" t="s">
        <v>807</v>
      </c>
      <c r="C143" s="387" t="str">
        <f>Pédiatrie!$I$201</f>
        <v/>
      </c>
      <c r="D143" s="362"/>
      <c r="E143" s="362"/>
      <c r="F143" s="362"/>
      <c r="G143" s="362"/>
      <c r="H143" s="362"/>
      <c r="I143" s="362"/>
    </row>
    <row r="144" spans="1:9" x14ac:dyDescent="0.2">
      <c r="A144" s="422" t="s">
        <v>95</v>
      </c>
      <c r="B144" s="424" t="s">
        <v>94</v>
      </c>
      <c r="C144" s="383" t="str">
        <f>Pédiatrie!$I$224</f>
        <v/>
      </c>
      <c r="D144" s="405"/>
      <c r="E144" s="405"/>
      <c r="F144" s="405"/>
      <c r="G144" s="405"/>
      <c r="H144" s="405"/>
      <c r="I144" s="405"/>
    </row>
    <row r="145" spans="1:9" x14ac:dyDescent="0.2">
      <c r="A145" s="422" t="s">
        <v>110</v>
      </c>
      <c r="B145" s="423" t="s">
        <v>109</v>
      </c>
      <c r="C145" s="380" t="str">
        <f>Pédiatrie!$I$443</f>
        <v/>
      </c>
      <c r="D145" s="405"/>
      <c r="E145" s="405"/>
      <c r="F145" s="405"/>
      <c r="G145" s="405"/>
      <c r="H145" s="405"/>
      <c r="I145" s="405"/>
    </row>
    <row r="146" spans="1:9" x14ac:dyDescent="0.2">
      <c r="A146" s="422" t="s">
        <v>111</v>
      </c>
      <c r="B146" s="423" t="s">
        <v>555</v>
      </c>
      <c r="C146" s="380" t="str">
        <f>Pédiatrie!$I$467</f>
        <v/>
      </c>
      <c r="D146" s="405"/>
      <c r="E146" s="405"/>
      <c r="F146" s="405"/>
      <c r="G146" s="405"/>
      <c r="H146" s="405"/>
      <c r="I146" s="405"/>
    </row>
    <row r="147" spans="1:9" x14ac:dyDescent="0.2">
      <c r="A147" s="422" t="s">
        <v>197</v>
      </c>
      <c r="B147" s="423" t="s">
        <v>67</v>
      </c>
      <c r="C147" s="380" t="str">
        <f>Pédiatrie!$I$515</f>
        <v/>
      </c>
      <c r="D147" s="405"/>
      <c r="E147" s="405"/>
      <c r="F147" s="405"/>
      <c r="G147" s="405"/>
      <c r="H147" s="405"/>
      <c r="I147" s="405"/>
    </row>
    <row r="148" spans="1:9" x14ac:dyDescent="0.2">
      <c r="A148" s="422" t="s">
        <v>393</v>
      </c>
      <c r="B148" s="423" t="s">
        <v>394</v>
      </c>
      <c r="C148" s="380" t="str">
        <f>Pédiatrie!$I$528</f>
        <v/>
      </c>
      <c r="D148" s="405"/>
      <c r="E148" s="405"/>
      <c r="F148" s="405"/>
      <c r="G148" s="405"/>
      <c r="H148" s="405"/>
      <c r="I148" s="405"/>
    </row>
    <row r="149" spans="1:9" x14ac:dyDescent="0.2">
      <c r="A149" s="428" t="s">
        <v>808</v>
      </c>
      <c r="B149" s="429" t="s">
        <v>655</v>
      </c>
      <c r="C149" s="380" t="str">
        <f>IF(Pédiatrie!$I$550="","",Pédiatrie!$I$467+Pédiatrie!$I$515+Pédiatrie!$I$528+Pédiatrie!$I$534)</f>
        <v/>
      </c>
      <c r="D149" s="405"/>
      <c r="E149" s="405"/>
      <c r="F149" s="405"/>
      <c r="G149" s="405"/>
      <c r="H149" s="405"/>
      <c r="I149" s="405"/>
    </row>
    <row r="150" spans="1:9" x14ac:dyDescent="0.2">
      <c r="A150" s="422" t="s">
        <v>199</v>
      </c>
      <c r="B150" s="423" t="s">
        <v>624</v>
      </c>
      <c r="C150" s="380" t="str">
        <f>Pédiatrie!$I$518</f>
        <v/>
      </c>
      <c r="D150" s="405"/>
      <c r="E150" s="405"/>
      <c r="F150" s="405"/>
      <c r="G150" s="405"/>
      <c r="H150" s="405"/>
      <c r="I150" s="405"/>
    </row>
    <row r="151" spans="1:9" x14ac:dyDescent="0.2">
      <c r="A151" s="422" t="s">
        <v>196</v>
      </c>
      <c r="B151" s="423" t="s">
        <v>625</v>
      </c>
      <c r="C151" s="380" t="str">
        <f>Pédiatrie!$I$507</f>
        <v/>
      </c>
      <c r="D151" s="405"/>
      <c r="E151" s="405"/>
      <c r="F151" s="405"/>
      <c r="G151" s="405"/>
      <c r="H151" s="405"/>
      <c r="I151" s="405"/>
    </row>
    <row r="152" spans="1:9" x14ac:dyDescent="0.2">
      <c r="A152" s="422" t="s">
        <v>164</v>
      </c>
      <c r="B152" s="423" t="s">
        <v>626</v>
      </c>
      <c r="C152" s="380" t="str">
        <f>Pédiatrie!$I$257</f>
        <v/>
      </c>
      <c r="D152" s="406"/>
      <c r="E152" s="406"/>
      <c r="F152" s="406"/>
      <c r="G152" s="406"/>
      <c r="H152" s="406"/>
      <c r="I152" s="406"/>
    </row>
    <row r="153" spans="1:9" x14ac:dyDescent="0.2">
      <c r="A153" s="430" t="s">
        <v>627</v>
      </c>
      <c r="B153" s="431" t="s">
        <v>574</v>
      </c>
      <c r="C153" s="380" t="str">
        <f>Pédiatrie!$I$492</f>
        <v/>
      </c>
      <c r="D153" s="405"/>
      <c r="E153" s="405"/>
      <c r="F153" s="405"/>
      <c r="G153" s="405"/>
      <c r="H153" s="405"/>
      <c r="I153" s="405"/>
    </row>
    <row r="154" spans="1:9" x14ac:dyDescent="0.2">
      <c r="A154" s="396" t="s">
        <v>628</v>
      </c>
      <c r="B154" s="323" t="s">
        <v>629</v>
      </c>
      <c r="C154" s="250" t="str">
        <f>Pédiatrie!$I$549</f>
        <v/>
      </c>
      <c r="D154" s="405"/>
      <c r="E154" s="405"/>
      <c r="F154" s="405"/>
      <c r="G154" s="405"/>
      <c r="H154" s="405"/>
      <c r="I154" s="405"/>
    </row>
    <row r="155" spans="1:9" x14ac:dyDescent="0.2">
      <c r="A155" s="324"/>
      <c r="B155" s="322" t="s">
        <v>439</v>
      </c>
      <c r="C155" s="273" t="str">
        <f>Pédiatrie!$I$550</f>
        <v/>
      </c>
      <c r="D155" s="397"/>
      <c r="E155" s="397"/>
      <c r="F155" s="397"/>
      <c r="G155" s="397"/>
      <c r="H155" s="397"/>
      <c r="I155" s="397"/>
    </row>
    <row r="156" spans="1:9" x14ac:dyDescent="0.2">
      <c r="A156" s="336"/>
      <c r="B156" s="414" t="s">
        <v>802</v>
      </c>
      <c r="C156" s="337"/>
      <c r="D156" s="337"/>
      <c r="E156" s="337"/>
      <c r="F156" s="337"/>
    </row>
    <row r="158" spans="1:9" x14ac:dyDescent="0.2">
      <c r="A158" s="236" t="s">
        <v>635</v>
      </c>
    </row>
    <row r="160" spans="1:9" x14ac:dyDescent="0.2">
      <c r="C160" s="494" t="s">
        <v>480</v>
      </c>
      <c r="D160" s="494"/>
      <c r="E160" s="494"/>
      <c r="F160" s="494"/>
      <c r="G160" s="494"/>
      <c r="H160" s="494"/>
      <c r="I160" s="494"/>
    </row>
    <row r="161" spans="1:9" x14ac:dyDescent="0.2">
      <c r="A161" s="271" t="s">
        <v>422</v>
      </c>
      <c r="B161" s="271" t="s">
        <v>423</v>
      </c>
      <c r="C161" s="329">
        <v>2016</v>
      </c>
      <c r="D161" s="329">
        <v>2015</v>
      </c>
      <c r="E161" s="329">
        <v>2014</v>
      </c>
      <c r="F161" s="329">
        <v>2013</v>
      </c>
      <c r="G161" s="329">
        <v>2012</v>
      </c>
      <c r="H161" s="329">
        <v>2011</v>
      </c>
      <c r="I161" s="329">
        <v>2010</v>
      </c>
    </row>
    <row r="162" spans="1:9" x14ac:dyDescent="0.2">
      <c r="A162" s="395" t="s">
        <v>137</v>
      </c>
      <c r="B162" s="321" t="s">
        <v>571</v>
      </c>
      <c r="C162" s="250" t="str">
        <f>SSR!$I$75</f>
        <v/>
      </c>
      <c r="D162" s="320"/>
      <c r="E162" s="320"/>
      <c r="F162" s="320"/>
      <c r="G162" s="320"/>
      <c r="H162" s="320"/>
      <c r="I162" s="320"/>
    </row>
    <row r="163" spans="1:9" x14ac:dyDescent="0.2">
      <c r="A163" s="422" t="s">
        <v>140</v>
      </c>
      <c r="B163" s="423" t="s">
        <v>609</v>
      </c>
      <c r="C163" s="380" t="str">
        <f>SSR!$I$92</f>
        <v/>
      </c>
      <c r="D163" s="320"/>
      <c r="E163" s="320"/>
      <c r="F163" s="320"/>
      <c r="G163" s="320"/>
      <c r="H163" s="320"/>
      <c r="I163" s="320"/>
    </row>
    <row r="164" spans="1:9" x14ac:dyDescent="0.2">
      <c r="A164" s="422" t="s">
        <v>513</v>
      </c>
      <c r="B164" s="423" t="s">
        <v>512</v>
      </c>
      <c r="C164" s="380" t="str">
        <f>SSR!$I$99</f>
        <v/>
      </c>
      <c r="D164" s="320"/>
      <c r="E164" s="320"/>
      <c r="F164" s="320"/>
      <c r="G164" s="320"/>
      <c r="H164" s="320"/>
      <c r="I164" s="320"/>
    </row>
    <row r="165" spans="1:9" ht="24" x14ac:dyDescent="0.2">
      <c r="A165" s="464" t="s">
        <v>806</v>
      </c>
      <c r="B165" s="424" t="s">
        <v>19</v>
      </c>
      <c r="C165" s="383" t="str">
        <f>SSR!$I$203</f>
        <v/>
      </c>
      <c r="D165" s="405"/>
      <c r="E165" s="405"/>
      <c r="F165" s="405"/>
      <c r="G165" s="405"/>
      <c r="H165" s="405"/>
      <c r="I165" s="405"/>
    </row>
    <row r="166" spans="1:9" ht="24" x14ac:dyDescent="0.2">
      <c r="A166" s="425" t="s">
        <v>623</v>
      </c>
      <c r="B166" s="426" t="s">
        <v>453</v>
      </c>
      <c r="C166" s="387" t="str">
        <f>SSR!$I$171</f>
        <v/>
      </c>
      <c r="D166" s="362"/>
      <c r="E166" s="362"/>
      <c r="F166" s="362"/>
      <c r="G166" s="362"/>
      <c r="H166" s="362"/>
      <c r="I166" s="362"/>
    </row>
    <row r="167" spans="1:9" x14ac:dyDescent="0.2">
      <c r="A167" s="425" t="s">
        <v>150</v>
      </c>
      <c r="B167" s="426" t="s">
        <v>20</v>
      </c>
      <c r="C167" s="387" t="str">
        <f>SSR!$I$177</f>
        <v/>
      </c>
      <c r="D167" s="362"/>
      <c r="E167" s="362"/>
      <c r="F167" s="362"/>
      <c r="G167" s="362"/>
      <c r="H167" s="362"/>
      <c r="I167" s="362"/>
    </row>
    <row r="168" spans="1:9" x14ac:dyDescent="0.2">
      <c r="A168" s="425" t="s">
        <v>151</v>
      </c>
      <c r="B168" s="426" t="s">
        <v>22</v>
      </c>
      <c r="C168" s="387" t="str">
        <f>SSR!$I$183</f>
        <v/>
      </c>
      <c r="D168" s="362"/>
      <c r="E168" s="362"/>
      <c r="F168" s="362"/>
      <c r="G168" s="362"/>
      <c r="H168" s="362"/>
      <c r="I168" s="362"/>
    </row>
    <row r="169" spans="1:9" ht="24" x14ac:dyDescent="0.2">
      <c r="A169" s="465" t="s">
        <v>809</v>
      </c>
      <c r="B169" s="427" t="s">
        <v>807</v>
      </c>
      <c r="C169" s="387" t="str">
        <f>SSR!$I$201</f>
        <v/>
      </c>
      <c r="D169" s="362"/>
      <c r="E169" s="362"/>
      <c r="F169" s="362"/>
      <c r="G169" s="362"/>
      <c r="H169" s="362"/>
      <c r="I169" s="362"/>
    </row>
    <row r="170" spans="1:9" x14ac:dyDescent="0.2">
      <c r="A170" s="422" t="s">
        <v>95</v>
      </c>
      <c r="B170" s="424" t="s">
        <v>94</v>
      </c>
      <c r="C170" s="383" t="str">
        <f>SSR!$I$224</f>
        <v/>
      </c>
      <c r="D170" s="405"/>
      <c r="E170" s="405"/>
      <c r="F170" s="405"/>
      <c r="G170" s="405"/>
      <c r="H170" s="405"/>
      <c r="I170" s="405"/>
    </row>
    <row r="171" spans="1:9" x14ac:dyDescent="0.2">
      <c r="A171" s="422" t="s">
        <v>110</v>
      </c>
      <c r="B171" s="423" t="s">
        <v>109</v>
      </c>
      <c r="C171" s="380" t="str">
        <f>SSR!$I$443</f>
        <v/>
      </c>
      <c r="D171" s="405"/>
      <c r="E171" s="405"/>
      <c r="F171" s="405"/>
      <c r="G171" s="405"/>
      <c r="H171" s="405"/>
      <c r="I171" s="405"/>
    </row>
    <row r="172" spans="1:9" x14ac:dyDescent="0.2">
      <c r="A172" s="422" t="s">
        <v>111</v>
      </c>
      <c r="B172" s="423" t="s">
        <v>555</v>
      </c>
      <c r="C172" s="380" t="str">
        <f>SSR!$I$467</f>
        <v/>
      </c>
      <c r="D172" s="405"/>
      <c r="E172" s="405"/>
      <c r="F172" s="405"/>
      <c r="G172" s="405"/>
      <c r="H172" s="405"/>
      <c r="I172" s="405"/>
    </row>
    <row r="173" spans="1:9" x14ac:dyDescent="0.2">
      <c r="A173" s="422" t="s">
        <v>197</v>
      </c>
      <c r="B173" s="423" t="s">
        <v>67</v>
      </c>
      <c r="C173" s="380" t="str">
        <f>SSR!$I$515</f>
        <v/>
      </c>
      <c r="D173" s="405"/>
      <c r="E173" s="405"/>
      <c r="F173" s="405"/>
      <c r="G173" s="405"/>
      <c r="H173" s="405"/>
      <c r="I173" s="405"/>
    </row>
    <row r="174" spans="1:9" x14ac:dyDescent="0.2">
      <c r="A174" s="422" t="s">
        <v>393</v>
      </c>
      <c r="B174" s="423" t="s">
        <v>394</v>
      </c>
      <c r="C174" s="380" t="str">
        <f>SSR!$I$528</f>
        <v/>
      </c>
      <c r="D174" s="405"/>
      <c r="E174" s="405"/>
      <c r="F174" s="405"/>
      <c r="G174" s="405"/>
      <c r="H174" s="405"/>
      <c r="I174" s="405"/>
    </row>
    <row r="175" spans="1:9" x14ac:dyDescent="0.2">
      <c r="A175" s="428" t="s">
        <v>808</v>
      </c>
      <c r="B175" s="429" t="s">
        <v>655</v>
      </c>
      <c r="C175" s="380" t="str">
        <f>IF(SSR!$I$550="","",SSR!$I$467+SSR!$I$515+SSR!$I$528+SSR!$I$534)</f>
        <v/>
      </c>
      <c r="D175" s="405"/>
      <c r="E175" s="405"/>
      <c r="F175" s="405"/>
      <c r="G175" s="405"/>
      <c r="H175" s="405"/>
      <c r="I175" s="405"/>
    </row>
    <row r="176" spans="1:9" x14ac:dyDescent="0.2">
      <c r="A176" s="422" t="s">
        <v>199</v>
      </c>
      <c r="B176" s="423" t="s">
        <v>624</v>
      </c>
      <c r="C176" s="380" t="str">
        <f>SSR!$I$518</f>
        <v/>
      </c>
      <c r="D176" s="405"/>
      <c r="E176" s="405"/>
      <c r="F176" s="405"/>
      <c r="G176" s="405"/>
      <c r="H176" s="405"/>
      <c r="I176" s="405"/>
    </row>
    <row r="177" spans="1:9" x14ac:dyDescent="0.2">
      <c r="A177" s="422" t="s">
        <v>196</v>
      </c>
      <c r="B177" s="423" t="s">
        <v>625</v>
      </c>
      <c r="C177" s="380" t="str">
        <f>SSR!$I$507</f>
        <v/>
      </c>
      <c r="D177" s="405"/>
      <c r="E177" s="405"/>
      <c r="F177" s="405"/>
      <c r="G177" s="405"/>
      <c r="H177" s="405"/>
      <c r="I177" s="405"/>
    </row>
    <row r="178" spans="1:9" x14ac:dyDescent="0.2">
      <c r="A178" s="422" t="s">
        <v>164</v>
      </c>
      <c r="B178" s="423" t="s">
        <v>626</v>
      </c>
      <c r="C178" s="380" t="str">
        <f>SSR!$I$257</f>
        <v/>
      </c>
      <c r="D178" s="406"/>
      <c r="E178" s="406"/>
      <c r="F178" s="406"/>
      <c r="G178" s="406"/>
      <c r="H178" s="406"/>
      <c r="I178" s="406"/>
    </row>
    <row r="179" spans="1:9" x14ac:dyDescent="0.2">
      <c r="A179" s="430" t="s">
        <v>627</v>
      </c>
      <c r="B179" s="431" t="s">
        <v>574</v>
      </c>
      <c r="C179" s="380" t="str">
        <f>SSR!$I$492</f>
        <v/>
      </c>
      <c r="D179" s="405"/>
      <c r="E179" s="405"/>
      <c r="F179" s="405"/>
      <c r="G179" s="405"/>
      <c r="H179" s="405"/>
      <c r="I179" s="405"/>
    </row>
    <row r="180" spans="1:9" x14ac:dyDescent="0.2">
      <c r="A180" s="396" t="s">
        <v>628</v>
      </c>
      <c r="B180" s="323" t="s">
        <v>629</v>
      </c>
      <c r="C180" s="250" t="str">
        <f>SSR!$I$549</f>
        <v/>
      </c>
      <c r="D180" s="405"/>
      <c r="E180" s="405"/>
      <c r="F180" s="405"/>
      <c r="G180" s="405"/>
      <c r="H180" s="405"/>
      <c r="I180" s="405"/>
    </row>
    <row r="181" spans="1:9" x14ac:dyDescent="0.2">
      <c r="A181" s="324"/>
      <c r="B181" s="322" t="s">
        <v>439</v>
      </c>
      <c r="C181" s="273" t="str">
        <f>SSR!$I$550</f>
        <v/>
      </c>
      <c r="D181" s="397"/>
      <c r="E181" s="397"/>
      <c r="F181" s="397"/>
      <c r="G181" s="397"/>
      <c r="H181" s="397"/>
      <c r="I181" s="397"/>
    </row>
    <row r="182" spans="1:9" x14ac:dyDescent="0.2">
      <c r="A182" s="336"/>
      <c r="B182" s="414" t="s">
        <v>802</v>
      </c>
      <c r="C182" s="337"/>
      <c r="D182" s="337"/>
      <c r="E182" s="337"/>
      <c r="F182" s="337"/>
    </row>
    <row r="184" spans="1:9" x14ac:dyDescent="0.2">
      <c r="A184" s="236" t="s">
        <v>636</v>
      </c>
    </row>
    <row r="186" spans="1:9" x14ac:dyDescent="0.2">
      <c r="C186" s="494" t="s">
        <v>480</v>
      </c>
      <c r="D186" s="494"/>
      <c r="E186" s="494"/>
      <c r="F186" s="494"/>
      <c r="G186" s="494"/>
      <c r="H186" s="494"/>
      <c r="I186" s="494"/>
    </row>
    <row r="187" spans="1:9" x14ac:dyDescent="0.2">
      <c r="A187" s="271" t="s">
        <v>422</v>
      </c>
      <c r="B187" s="271" t="s">
        <v>423</v>
      </c>
      <c r="C187" s="329">
        <v>2016</v>
      </c>
      <c r="D187" s="329">
        <v>2015</v>
      </c>
      <c r="E187" s="329">
        <v>2014</v>
      </c>
      <c r="F187" s="329">
        <v>2013</v>
      </c>
      <c r="G187" s="329">
        <v>2012</v>
      </c>
      <c r="H187" s="329">
        <v>2011</v>
      </c>
      <c r="I187" s="329">
        <v>2010</v>
      </c>
    </row>
    <row r="188" spans="1:9" x14ac:dyDescent="0.2">
      <c r="A188" s="395" t="s">
        <v>137</v>
      </c>
      <c r="B188" s="321" t="s">
        <v>571</v>
      </c>
      <c r="C188" s="250" t="str">
        <f>SLD!$I$75</f>
        <v/>
      </c>
      <c r="D188" s="320"/>
      <c r="E188" s="320"/>
      <c r="F188" s="320"/>
      <c r="G188" s="320"/>
      <c r="H188" s="320"/>
      <c r="I188" s="320"/>
    </row>
    <row r="189" spans="1:9" x14ac:dyDescent="0.2">
      <c r="A189" s="422" t="s">
        <v>140</v>
      </c>
      <c r="B189" s="423" t="s">
        <v>609</v>
      </c>
      <c r="C189" s="380" t="str">
        <f>SLD!$I$92</f>
        <v/>
      </c>
      <c r="D189" s="320"/>
      <c r="E189" s="320"/>
      <c r="F189" s="320"/>
      <c r="G189" s="320"/>
      <c r="H189" s="320"/>
      <c r="I189" s="320"/>
    </row>
    <row r="190" spans="1:9" x14ac:dyDescent="0.2">
      <c r="A190" s="422" t="s">
        <v>513</v>
      </c>
      <c r="B190" s="423" t="s">
        <v>512</v>
      </c>
      <c r="C190" s="380" t="str">
        <f>SLD!$I$99</f>
        <v/>
      </c>
      <c r="D190" s="320"/>
      <c r="E190" s="320"/>
      <c r="F190" s="320"/>
      <c r="G190" s="320"/>
      <c r="H190" s="320"/>
      <c r="I190" s="320"/>
    </row>
    <row r="191" spans="1:9" ht="24" x14ac:dyDescent="0.2">
      <c r="A191" s="464" t="s">
        <v>806</v>
      </c>
      <c r="B191" s="424" t="s">
        <v>19</v>
      </c>
      <c r="C191" s="383" t="str">
        <f>SLD!$I$203</f>
        <v/>
      </c>
      <c r="D191" s="405"/>
      <c r="E191" s="405"/>
      <c r="F191" s="405"/>
      <c r="G191" s="405"/>
      <c r="H191" s="405"/>
      <c r="I191" s="405"/>
    </row>
    <row r="192" spans="1:9" ht="24" x14ac:dyDescent="0.2">
      <c r="A192" s="425" t="s">
        <v>623</v>
      </c>
      <c r="B192" s="426" t="s">
        <v>453</v>
      </c>
      <c r="C192" s="387" t="str">
        <f>SLD!$I$171</f>
        <v/>
      </c>
      <c r="D192" s="362"/>
      <c r="E192" s="362"/>
      <c r="F192" s="362"/>
      <c r="G192" s="362"/>
      <c r="H192" s="362"/>
      <c r="I192" s="362"/>
    </row>
    <row r="193" spans="1:9" x14ac:dyDescent="0.2">
      <c r="A193" s="425" t="s">
        <v>150</v>
      </c>
      <c r="B193" s="426" t="s">
        <v>20</v>
      </c>
      <c r="C193" s="387" t="str">
        <f>SLD!$I$177</f>
        <v/>
      </c>
      <c r="D193" s="362"/>
      <c r="E193" s="362"/>
      <c r="F193" s="362"/>
      <c r="G193" s="362"/>
      <c r="H193" s="362"/>
      <c r="I193" s="362"/>
    </row>
    <row r="194" spans="1:9" x14ac:dyDescent="0.2">
      <c r="A194" s="425" t="s">
        <v>151</v>
      </c>
      <c r="B194" s="426" t="s">
        <v>22</v>
      </c>
      <c r="C194" s="387" t="str">
        <f>SLD!$I$183</f>
        <v/>
      </c>
      <c r="D194" s="362"/>
      <c r="E194" s="362"/>
      <c r="F194" s="362"/>
      <c r="G194" s="362"/>
      <c r="H194" s="362"/>
      <c r="I194" s="362"/>
    </row>
    <row r="195" spans="1:9" ht="24" x14ac:dyDescent="0.2">
      <c r="A195" s="465" t="s">
        <v>809</v>
      </c>
      <c r="B195" s="427" t="s">
        <v>807</v>
      </c>
      <c r="C195" s="387" t="str">
        <f>SLD!$I$201</f>
        <v/>
      </c>
      <c r="D195" s="362"/>
      <c r="E195" s="362"/>
      <c r="F195" s="362"/>
      <c r="G195" s="362"/>
      <c r="H195" s="362"/>
      <c r="I195" s="362"/>
    </row>
    <row r="196" spans="1:9" x14ac:dyDescent="0.2">
      <c r="A196" s="422" t="s">
        <v>95</v>
      </c>
      <c r="B196" s="424" t="s">
        <v>94</v>
      </c>
      <c r="C196" s="383" t="str">
        <f>SLD!$I$224</f>
        <v/>
      </c>
      <c r="D196" s="405"/>
      <c r="E196" s="405"/>
      <c r="F196" s="405"/>
      <c r="G196" s="405"/>
      <c r="H196" s="405"/>
      <c r="I196" s="405"/>
    </row>
    <row r="197" spans="1:9" x14ac:dyDescent="0.2">
      <c r="A197" s="422" t="s">
        <v>110</v>
      </c>
      <c r="B197" s="423" t="s">
        <v>109</v>
      </c>
      <c r="C197" s="380" t="str">
        <f>SLD!$I$443</f>
        <v/>
      </c>
      <c r="D197" s="405"/>
      <c r="E197" s="405"/>
      <c r="F197" s="405"/>
      <c r="G197" s="405"/>
      <c r="H197" s="405"/>
      <c r="I197" s="405"/>
    </row>
    <row r="198" spans="1:9" x14ac:dyDescent="0.2">
      <c r="A198" s="422" t="s">
        <v>111</v>
      </c>
      <c r="B198" s="423" t="s">
        <v>555</v>
      </c>
      <c r="C198" s="380" t="str">
        <f>SLD!$I$467</f>
        <v/>
      </c>
      <c r="D198" s="405"/>
      <c r="E198" s="405"/>
      <c r="F198" s="405"/>
      <c r="G198" s="405"/>
      <c r="H198" s="405"/>
      <c r="I198" s="405"/>
    </row>
    <row r="199" spans="1:9" x14ac:dyDescent="0.2">
      <c r="A199" s="422" t="s">
        <v>197</v>
      </c>
      <c r="B199" s="423" t="s">
        <v>67</v>
      </c>
      <c r="C199" s="380" t="str">
        <f>SLD!$I$515</f>
        <v/>
      </c>
      <c r="D199" s="405"/>
      <c r="E199" s="405"/>
      <c r="F199" s="405"/>
      <c r="G199" s="405"/>
      <c r="H199" s="405"/>
      <c r="I199" s="405"/>
    </row>
    <row r="200" spans="1:9" x14ac:dyDescent="0.2">
      <c r="A200" s="422" t="s">
        <v>393</v>
      </c>
      <c r="B200" s="423" t="s">
        <v>394</v>
      </c>
      <c r="C200" s="380" t="str">
        <f>SLD!$I$528</f>
        <v/>
      </c>
      <c r="D200" s="405"/>
      <c r="E200" s="405"/>
      <c r="F200" s="405"/>
      <c r="G200" s="405"/>
      <c r="H200" s="405"/>
      <c r="I200" s="405"/>
    </row>
    <row r="201" spans="1:9" x14ac:dyDescent="0.2">
      <c r="A201" s="428" t="s">
        <v>808</v>
      </c>
      <c r="B201" s="429" t="s">
        <v>655</v>
      </c>
      <c r="C201" s="380" t="str">
        <f>IF(SLD!$I$550="","",SLD!$I$467+SLD!$I$515+SLD!$I$528+SLD!$I$534)</f>
        <v/>
      </c>
      <c r="D201" s="405"/>
      <c r="E201" s="405"/>
      <c r="F201" s="405"/>
      <c r="G201" s="405"/>
      <c r="H201" s="405"/>
      <c r="I201" s="405"/>
    </row>
    <row r="202" spans="1:9" x14ac:dyDescent="0.2">
      <c r="A202" s="422" t="s">
        <v>199</v>
      </c>
      <c r="B202" s="423" t="s">
        <v>624</v>
      </c>
      <c r="C202" s="380" t="str">
        <f>SLD!$I$518</f>
        <v/>
      </c>
      <c r="D202" s="405"/>
      <c r="E202" s="405"/>
      <c r="F202" s="405"/>
      <c r="G202" s="405"/>
      <c r="H202" s="405"/>
      <c r="I202" s="405"/>
    </row>
    <row r="203" spans="1:9" x14ac:dyDescent="0.2">
      <c r="A203" s="422" t="s">
        <v>196</v>
      </c>
      <c r="B203" s="423" t="s">
        <v>625</v>
      </c>
      <c r="C203" s="380" t="str">
        <f>SLD!$I$507</f>
        <v/>
      </c>
      <c r="D203" s="405"/>
      <c r="E203" s="405"/>
      <c r="F203" s="405"/>
      <c r="G203" s="405"/>
      <c r="H203" s="405"/>
      <c r="I203" s="405"/>
    </row>
    <row r="204" spans="1:9" x14ac:dyDescent="0.2">
      <c r="A204" s="422" t="s">
        <v>164</v>
      </c>
      <c r="B204" s="423" t="s">
        <v>626</v>
      </c>
      <c r="C204" s="380" t="str">
        <f>SLD!$I$257</f>
        <v/>
      </c>
      <c r="D204" s="406"/>
      <c r="E204" s="406"/>
      <c r="F204" s="406"/>
      <c r="G204" s="406"/>
      <c r="H204" s="406"/>
      <c r="I204" s="406"/>
    </row>
    <row r="205" spans="1:9" x14ac:dyDescent="0.2">
      <c r="A205" s="430" t="s">
        <v>627</v>
      </c>
      <c r="B205" s="431" t="s">
        <v>574</v>
      </c>
      <c r="C205" s="380" t="str">
        <f>SLD!$I$492</f>
        <v/>
      </c>
      <c r="D205" s="405"/>
      <c r="E205" s="405"/>
      <c r="F205" s="405"/>
      <c r="G205" s="405"/>
      <c r="H205" s="405"/>
      <c r="I205" s="405"/>
    </row>
    <row r="206" spans="1:9" x14ac:dyDescent="0.2">
      <c r="A206" s="396" t="s">
        <v>628</v>
      </c>
      <c r="B206" s="323" t="s">
        <v>629</v>
      </c>
      <c r="C206" s="250" t="str">
        <f>SLD!$I$549</f>
        <v/>
      </c>
      <c r="D206" s="405"/>
      <c r="E206" s="405"/>
      <c r="F206" s="405"/>
      <c r="G206" s="405"/>
      <c r="H206" s="405"/>
      <c r="I206" s="405"/>
    </row>
    <row r="207" spans="1:9" x14ac:dyDescent="0.2">
      <c r="A207" s="324"/>
      <c r="B207" s="322" t="s">
        <v>439</v>
      </c>
      <c r="C207" s="273" t="str">
        <f>SLD!$I$550</f>
        <v/>
      </c>
      <c r="D207" s="397"/>
      <c r="E207" s="397"/>
      <c r="F207" s="397"/>
      <c r="G207" s="397"/>
      <c r="H207" s="397"/>
      <c r="I207" s="397"/>
    </row>
    <row r="208" spans="1:9" x14ac:dyDescent="0.2">
      <c r="A208" s="336"/>
      <c r="B208" s="414" t="s">
        <v>802</v>
      </c>
      <c r="C208" s="337"/>
      <c r="D208" s="337"/>
      <c r="E208" s="337"/>
      <c r="F208" s="337"/>
    </row>
    <row r="210" spans="1:9" x14ac:dyDescent="0.2">
      <c r="A210" s="236" t="s">
        <v>637</v>
      </c>
    </row>
    <row r="212" spans="1:9" x14ac:dyDescent="0.2">
      <c r="C212" s="494" t="s">
        <v>480</v>
      </c>
      <c r="D212" s="494"/>
      <c r="E212" s="494"/>
      <c r="F212" s="494"/>
      <c r="G212" s="494"/>
      <c r="H212" s="494"/>
      <c r="I212" s="494"/>
    </row>
    <row r="213" spans="1:9" x14ac:dyDescent="0.2">
      <c r="A213" s="271" t="s">
        <v>422</v>
      </c>
      <c r="B213" s="271" t="s">
        <v>423</v>
      </c>
      <c r="C213" s="329">
        <v>2016</v>
      </c>
      <c r="D213" s="329">
        <v>2015</v>
      </c>
      <c r="E213" s="329">
        <v>2014</v>
      </c>
      <c r="F213" s="329">
        <v>2013</v>
      </c>
      <c r="G213" s="329">
        <v>2012</v>
      </c>
      <c r="H213" s="329">
        <v>2011</v>
      </c>
      <c r="I213" s="329">
        <v>2010</v>
      </c>
    </row>
    <row r="214" spans="1:9" x14ac:dyDescent="0.2">
      <c r="A214" s="395" t="s">
        <v>137</v>
      </c>
      <c r="B214" s="321" t="s">
        <v>571</v>
      </c>
      <c r="C214" s="250" t="str">
        <f>Psychiatrie!$I$75</f>
        <v/>
      </c>
      <c r="D214" s="320"/>
      <c r="E214" s="320"/>
      <c r="F214" s="320"/>
      <c r="G214" s="320"/>
      <c r="H214" s="320"/>
      <c r="I214" s="320"/>
    </row>
    <row r="215" spans="1:9" x14ac:dyDescent="0.2">
      <c r="A215" s="422" t="s">
        <v>140</v>
      </c>
      <c r="B215" s="423" t="s">
        <v>609</v>
      </c>
      <c r="C215" s="380" t="str">
        <f>Psychiatrie!$I$92</f>
        <v/>
      </c>
      <c r="D215" s="320"/>
      <c r="E215" s="320"/>
      <c r="F215" s="320"/>
      <c r="G215" s="320"/>
      <c r="H215" s="320"/>
      <c r="I215" s="320"/>
    </row>
    <row r="216" spans="1:9" x14ac:dyDescent="0.2">
      <c r="A216" s="422" t="s">
        <v>513</v>
      </c>
      <c r="B216" s="423" t="s">
        <v>512</v>
      </c>
      <c r="C216" s="380" t="str">
        <f>Psychiatrie!$I$99</f>
        <v/>
      </c>
      <c r="D216" s="320"/>
      <c r="E216" s="320"/>
      <c r="F216" s="320"/>
      <c r="G216" s="320"/>
      <c r="H216" s="320"/>
      <c r="I216" s="320"/>
    </row>
    <row r="217" spans="1:9" ht="24" x14ac:dyDescent="0.2">
      <c r="A217" s="464" t="s">
        <v>806</v>
      </c>
      <c r="B217" s="424" t="s">
        <v>19</v>
      </c>
      <c r="C217" s="383" t="str">
        <f>Psychiatrie!$I$203</f>
        <v/>
      </c>
      <c r="D217" s="405"/>
      <c r="E217" s="405"/>
      <c r="F217" s="405"/>
      <c r="G217" s="405"/>
      <c r="H217" s="405"/>
      <c r="I217" s="405"/>
    </row>
    <row r="218" spans="1:9" ht="24" x14ac:dyDescent="0.2">
      <c r="A218" s="425" t="s">
        <v>623</v>
      </c>
      <c r="B218" s="426" t="s">
        <v>453</v>
      </c>
      <c r="C218" s="387" t="str">
        <f>Psychiatrie!$I$171</f>
        <v/>
      </c>
      <c r="D218" s="362"/>
      <c r="E218" s="362"/>
      <c r="F218" s="362"/>
      <c r="G218" s="362"/>
      <c r="H218" s="362"/>
      <c r="I218" s="362"/>
    </row>
    <row r="219" spans="1:9" x14ac:dyDescent="0.2">
      <c r="A219" s="425" t="s">
        <v>150</v>
      </c>
      <c r="B219" s="426" t="s">
        <v>20</v>
      </c>
      <c r="C219" s="387" t="str">
        <f>Psychiatrie!$I$177</f>
        <v/>
      </c>
      <c r="D219" s="362"/>
      <c r="E219" s="362"/>
      <c r="F219" s="362"/>
      <c r="G219" s="362"/>
      <c r="H219" s="362"/>
      <c r="I219" s="362"/>
    </row>
    <row r="220" spans="1:9" x14ac:dyDescent="0.2">
      <c r="A220" s="425" t="s">
        <v>151</v>
      </c>
      <c r="B220" s="426" t="s">
        <v>22</v>
      </c>
      <c r="C220" s="387" t="str">
        <f>Psychiatrie!$I$183</f>
        <v/>
      </c>
      <c r="D220" s="362"/>
      <c r="E220" s="362"/>
      <c r="F220" s="362"/>
      <c r="G220" s="362"/>
      <c r="H220" s="362"/>
      <c r="I220" s="362"/>
    </row>
    <row r="221" spans="1:9" ht="24" x14ac:dyDescent="0.2">
      <c r="A221" s="465" t="s">
        <v>809</v>
      </c>
      <c r="B221" s="427" t="s">
        <v>807</v>
      </c>
      <c r="C221" s="387" t="str">
        <f>Psychiatrie!$I$201</f>
        <v/>
      </c>
      <c r="D221" s="362"/>
      <c r="E221" s="362"/>
      <c r="F221" s="362"/>
      <c r="G221" s="362"/>
      <c r="H221" s="362"/>
      <c r="I221" s="362"/>
    </row>
    <row r="222" spans="1:9" x14ac:dyDescent="0.2">
      <c r="A222" s="422" t="s">
        <v>95</v>
      </c>
      <c r="B222" s="424" t="s">
        <v>94</v>
      </c>
      <c r="C222" s="383" t="str">
        <f>Psychiatrie!$I$224</f>
        <v/>
      </c>
      <c r="D222" s="405"/>
      <c r="E222" s="405"/>
      <c r="F222" s="405"/>
      <c r="G222" s="405"/>
      <c r="H222" s="405"/>
      <c r="I222" s="405"/>
    </row>
    <row r="223" spans="1:9" x14ac:dyDescent="0.2">
      <c r="A223" s="422" t="s">
        <v>110</v>
      </c>
      <c r="B223" s="423" t="s">
        <v>109</v>
      </c>
      <c r="C223" s="380" t="str">
        <f>Psychiatrie!$I$443</f>
        <v/>
      </c>
      <c r="D223" s="405"/>
      <c r="E223" s="405"/>
      <c r="F223" s="405"/>
      <c r="G223" s="405"/>
      <c r="H223" s="405"/>
      <c r="I223" s="405"/>
    </row>
    <row r="224" spans="1:9" x14ac:dyDescent="0.2">
      <c r="A224" s="422" t="s">
        <v>111</v>
      </c>
      <c r="B224" s="423" t="s">
        <v>555</v>
      </c>
      <c r="C224" s="380" t="str">
        <f>Psychiatrie!$I$467</f>
        <v/>
      </c>
      <c r="D224" s="405"/>
      <c r="E224" s="405"/>
      <c r="F224" s="405"/>
      <c r="G224" s="405"/>
      <c r="H224" s="405"/>
      <c r="I224" s="405"/>
    </row>
    <row r="225" spans="1:9" x14ac:dyDescent="0.2">
      <c r="A225" s="422" t="s">
        <v>197</v>
      </c>
      <c r="B225" s="423" t="s">
        <v>67</v>
      </c>
      <c r="C225" s="380" t="str">
        <f>Psychiatrie!$I$515</f>
        <v/>
      </c>
      <c r="D225" s="405"/>
      <c r="E225" s="405"/>
      <c r="F225" s="405"/>
      <c r="G225" s="405"/>
      <c r="H225" s="405"/>
      <c r="I225" s="405"/>
    </row>
    <row r="226" spans="1:9" x14ac:dyDescent="0.2">
      <c r="A226" s="422" t="s">
        <v>393</v>
      </c>
      <c r="B226" s="423" t="s">
        <v>394</v>
      </c>
      <c r="C226" s="380" t="str">
        <f>Psychiatrie!$I$528</f>
        <v/>
      </c>
      <c r="D226" s="405"/>
      <c r="E226" s="405"/>
      <c r="F226" s="405"/>
      <c r="G226" s="405"/>
      <c r="H226" s="405"/>
      <c r="I226" s="405"/>
    </row>
    <row r="227" spans="1:9" x14ac:dyDescent="0.2">
      <c r="A227" s="428" t="s">
        <v>808</v>
      </c>
      <c r="B227" s="429" t="s">
        <v>655</v>
      </c>
      <c r="C227" s="380" t="str">
        <f>IF(Psychiatrie!$I$550="","",Psychiatrie!$I$467+Psychiatrie!$I$515+Psychiatrie!$I$528+Psychiatrie!$I$534)</f>
        <v/>
      </c>
      <c r="D227" s="405"/>
      <c r="E227" s="405"/>
      <c r="F227" s="405"/>
      <c r="G227" s="405"/>
      <c r="H227" s="405"/>
      <c r="I227" s="405"/>
    </row>
    <row r="228" spans="1:9" x14ac:dyDescent="0.2">
      <c r="A228" s="422" t="s">
        <v>199</v>
      </c>
      <c r="B228" s="423" t="s">
        <v>624</v>
      </c>
      <c r="C228" s="380" t="str">
        <f>Psychiatrie!$I$518</f>
        <v/>
      </c>
      <c r="D228" s="405"/>
      <c r="E228" s="405"/>
      <c r="F228" s="405"/>
      <c r="G228" s="405"/>
      <c r="H228" s="405"/>
      <c r="I228" s="405"/>
    </row>
    <row r="229" spans="1:9" x14ac:dyDescent="0.2">
      <c r="A229" s="422" t="s">
        <v>196</v>
      </c>
      <c r="B229" s="423" t="s">
        <v>625</v>
      </c>
      <c r="C229" s="380" t="str">
        <f>Psychiatrie!$I$507</f>
        <v/>
      </c>
      <c r="D229" s="405"/>
      <c r="E229" s="405"/>
      <c r="F229" s="405"/>
      <c r="G229" s="405"/>
      <c r="H229" s="405"/>
      <c r="I229" s="405"/>
    </row>
    <row r="230" spans="1:9" x14ac:dyDescent="0.2">
      <c r="A230" s="422" t="s">
        <v>164</v>
      </c>
      <c r="B230" s="423" t="s">
        <v>626</v>
      </c>
      <c r="C230" s="380" t="str">
        <f>Psychiatrie!$I$257</f>
        <v/>
      </c>
      <c r="D230" s="406"/>
      <c r="E230" s="406"/>
      <c r="F230" s="406"/>
      <c r="G230" s="406"/>
      <c r="H230" s="406"/>
      <c r="I230" s="406"/>
    </row>
    <row r="231" spans="1:9" x14ac:dyDescent="0.2">
      <c r="A231" s="430" t="s">
        <v>627</v>
      </c>
      <c r="B231" s="431" t="s">
        <v>574</v>
      </c>
      <c r="C231" s="380" t="str">
        <f>Psychiatrie!$I$492</f>
        <v/>
      </c>
      <c r="D231" s="405"/>
      <c r="E231" s="405"/>
      <c r="F231" s="405"/>
      <c r="G231" s="405"/>
      <c r="H231" s="405"/>
      <c r="I231" s="405"/>
    </row>
    <row r="232" spans="1:9" x14ac:dyDescent="0.2">
      <c r="A232" s="396" t="s">
        <v>628</v>
      </c>
      <c r="B232" s="323" t="s">
        <v>629</v>
      </c>
      <c r="C232" s="250" t="str">
        <f>Psychiatrie!$I$549</f>
        <v/>
      </c>
      <c r="D232" s="405"/>
      <c r="E232" s="405"/>
      <c r="F232" s="405"/>
      <c r="G232" s="405"/>
      <c r="H232" s="405"/>
      <c r="I232" s="405"/>
    </row>
    <row r="233" spans="1:9" x14ac:dyDescent="0.2">
      <c r="A233" s="324"/>
      <c r="B233" s="322" t="s">
        <v>439</v>
      </c>
      <c r="C233" s="273" t="str">
        <f>Psychiatrie!$I$550</f>
        <v/>
      </c>
      <c r="D233" s="397"/>
      <c r="E233" s="397"/>
      <c r="F233" s="397"/>
      <c r="G233" s="397"/>
      <c r="H233" s="397"/>
      <c r="I233" s="397"/>
    </row>
    <row r="234" spans="1:9" x14ac:dyDescent="0.2">
      <c r="B234" s="414" t="s">
        <v>802</v>
      </c>
    </row>
    <row r="236" spans="1:9" x14ac:dyDescent="0.2">
      <c r="A236" s="236" t="s">
        <v>638</v>
      </c>
    </row>
    <row r="238" spans="1:9" x14ac:dyDescent="0.2">
      <c r="C238" s="494" t="s">
        <v>480</v>
      </c>
      <c r="D238" s="494"/>
      <c r="E238" s="494"/>
      <c r="F238" s="494"/>
      <c r="G238" s="494"/>
      <c r="H238" s="494"/>
      <c r="I238" s="494"/>
    </row>
    <row r="239" spans="1:9" x14ac:dyDescent="0.2">
      <c r="A239" s="271" t="s">
        <v>422</v>
      </c>
      <c r="B239" s="271" t="s">
        <v>423</v>
      </c>
      <c r="C239" s="329">
        <v>2016</v>
      </c>
      <c r="D239" s="329">
        <v>2015</v>
      </c>
      <c r="E239" s="329">
        <v>2014</v>
      </c>
      <c r="F239" s="329">
        <v>2013</v>
      </c>
      <c r="G239" s="329">
        <v>2012</v>
      </c>
      <c r="H239" s="329">
        <v>2011</v>
      </c>
      <c r="I239" s="329">
        <v>2010</v>
      </c>
    </row>
    <row r="240" spans="1:9" x14ac:dyDescent="0.2">
      <c r="A240" s="395" t="s">
        <v>137</v>
      </c>
      <c r="B240" s="321" t="s">
        <v>571</v>
      </c>
      <c r="C240" s="250" t="str">
        <f>Hématologie!$I$75</f>
        <v/>
      </c>
      <c r="D240" s="320"/>
      <c r="E240" s="320"/>
      <c r="F240" s="320"/>
      <c r="G240" s="320"/>
      <c r="H240" s="320"/>
      <c r="I240" s="320"/>
    </row>
    <row r="241" spans="1:9" x14ac:dyDescent="0.2">
      <c r="A241" s="422" t="s">
        <v>140</v>
      </c>
      <c r="B241" s="423" t="s">
        <v>609</v>
      </c>
      <c r="C241" s="380" t="str">
        <f>Hématologie!$I$92</f>
        <v/>
      </c>
      <c r="D241" s="320"/>
      <c r="E241" s="320"/>
      <c r="F241" s="320"/>
      <c r="G241" s="320"/>
      <c r="H241" s="320"/>
      <c r="I241" s="320"/>
    </row>
    <row r="242" spans="1:9" x14ac:dyDescent="0.2">
      <c r="A242" s="422" t="s">
        <v>513</v>
      </c>
      <c r="B242" s="423" t="s">
        <v>512</v>
      </c>
      <c r="C242" s="380" t="str">
        <f>Hématologie!$I$99</f>
        <v/>
      </c>
      <c r="D242" s="320"/>
      <c r="E242" s="320"/>
      <c r="F242" s="320"/>
      <c r="G242" s="320"/>
      <c r="H242" s="320"/>
      <c r="I242" s="320"/>
    </row>
    <row r="243" spans="1:9" ht="24" x14ac:dyDescent="0.2">
      <c r="A243" s="464" t="s">
        <v>806</v>
      </c>
      <c r="B243" s="424" t="s">
        <v>19</v>
      </c>
      <c r="C243" s="383" t="str">
        <f>Hématologie!$I$203</f>
        <v/>
      </c>
      <c r="D243" s="405"/>
      <c r="E243" s="405"/>
      <c r="F243" s="405"/>
      <c r="G243" s="405"/>
      <c r="H243" s="405"/>
      <c r="I243" s="405"/>
    </row>
    <row r="244" spans="1:9" ht="24" x14ac:dyDescent="0.2">
      <c r="A244" s="425" t="s">
        <v>623</v>
      </c>
      <c r="B244" s="426" t="s">
        <v>453</v>
      </c>
      <c r="C244" s="387" t="str">
        <f>Hématologie!$I$171</f>
        <v/>
      </c>
      <c r="D244" s="362"/>
      <c r="E244" s="362"/>
      <c r="F244" s="362"/>
      <c r="G244" s="362"/>
      <c r="H244" s="362"/>
      <c r="I244" s="362"/>
    </row>
    <row r="245" spans="1:9" x14ac:dyDescent="0.2">
      <c r="A245" s="425" t="s">
        <v>150</v>
      </c>
      <c r="B245" s="426" t="s">
        <v>20</v>
      </c>
      <c r="C245" s="387" t="str">
        <f>Hématologie!$I$177</f>
        <v/>
      </c>
      <c r="D245" s="362"/>
      <c r="E245" s="362"/>
      <c r="F245" s="362"/>
      <c r="G245" s="362"/>
      <c r="H245" s="362"/>
      <c r="I245" s="362"/>
    </row>
    <row r="246" spans="1:9" x14ac:dyDescent="0.2">
      <c r="A246" s="425" t="s">
        <v>151</v>
      </c>
      <c r="B246" s="426" t="s">
        <v>22</v>
      </c>
      <c r="C246" s="387" t="str">
        <f>Hématologie!$I$183</f>
        <v/>
      </c>
      <c r="D246" s="362"/>
      <c r="E246" s="362"/>
      <c r="F246" s="362"/>
      <c r="G246" s="362"/>
      <c r="H246" s="362"/>
      <c r="I246" s="362"/>
    </row>
    <row r="247" spans="1:9" ht="24" x14ac:dyDescent="0.2">
      <c r="A247" s="465" t="s">
        <v>809</v>
      </c>
      <c r="B247" s="427" t="s">
        <v>807</v>
      </c>
      <c r="C247" s="387" t="str">
        <f>Hématologie!$I$201</f>
        <v/>
      </c>
      <c r="D247" s="362"/>
      <c r="E247" s="362"/>
      <c r="F247" s="362"/>
      <c r="G247" s="362"/>
      <c r="H247" s="362"/>
      <c r="I247" s="362"/>
    </row>
    <row r="248" spans="1:9" x14ac:dyDescent="0.2">
      <c r="A248" s="422" t="s">
        <v>95</v>
      </c>
      <c r="B248" s="424" t="s">
        <v>94</v>
      </c>
      <c r="C248" s="383" t="str">
        <f>Hématologie!$I$224</f>
        <v/>
      </c>
      <c r="D248" s="405"/>
      <c r="E248" s="405"/>
      <c r="F248" s="405"/>
      <c r="G248" s="405"/>
      <c r="H248" s="405"/>
      <c r="I248" s="405"/>
    </row>
    <row r="249" spans="1:9" x14ac:dyDescent="0.2">
      <c r="A249" s="422" t="s">
        <v>110</v>
      </c>
      <c r="B249" s="423" t="s">
        <v>109</v>
      </c>
      <c r="C249" s="380" t="str">
        <f>Hématologie!$I$443</f>
        <v/>
      </c>
      <c r="D249" s="405"/>
      <c r="E249" s="405"/>
      <c r="F249" s="405"/>
      <c r="G249" s="405"/>
      <c r="H249" s="405"/>
      <c r="I249" s="405"/>
    </row>
    <row r="250" spans="1:9" x14ac:dyDescent="0.2">
      <c r="A250" s="422" t="s">
        <v>111</v>
      </c>
      <c r="B250" s="423" t="s">
        <v>555</v>
      </c>
      <c r="C250" s="380" t="str">
        <f>Hématologie!$I$467</f>
        <v/>
      </c>
      <c r="D250" s="405"/>
      <c r="E250" s="405"/>
      <c r="F250" s="405"/>
      <c r="G250" s="405"/>
      <c r="H250" s="405"/>
      <c r="I250" s="405"/>
    </row>
    <row r="251" spans="1:9" x14ac:dyDescent="0.2">
      <c r="A251" s="422" t="s">
        <v>197</v>
      </c>
      <c r="B251" s="423" t="s">
        <v>67</v>
      </c>
      <c r="C251" s="380" t="str">
        <f>Hématologie!$I$515</f>
        <v/>
      </c>
      <c r="D251" s="405"/>
      <c r="E251" s="405"/>
      <c r="F251" s="405"/>
      <c r="G251" s="405"/>
      <c r="H251" s="405"/>
      <c r="I251" s="405"/>
    </row>
    <row r="252" spans="1:9" x14ac:dyDescent="0.2">
      <c r="A252" s="422" t="s">
        <v>393</v>
      </c>
      <c r="B252" s="423" t="s">
        <v>394</v>
      </c>
      <c r="C252" s="380" t="str">
        <f>Hématologie!$I$528</f>
        <v/>
      </c>
      <c r="D252" s="405"/>
      <c r="E252" s="405"/>
      <c r="F252" s="405"/>
      <c r="G252" s="405"/>
      <c r="H252" s="405"/>
      <c r="I252" s="405"/>
    </row>
    <row r="253" spans="1:9" x14ac:dyDescent="0.2">
      <c r="A253" s="428" t="s">
        <v>808</v>
      </c>
      <c r="B253" s="429" t="s">
        <v>655</v>
      </c>
      <c r="C253" s="380" t="str">
        <f>IF(Hématologie!$I$550="","",Hématologie!$I$467+Hématologie!$I$515+Hématologie!$I$528+Hématologie!$I$534)</f>
        <v/>
      </c>
      <c r="D253" s="405"/>
      <c r="E253" s="405"/>
      <c r="F253" s="405"/>
      <c r="G253" s="405"/>
      <c r="H253" s="405"/>
      <c r="I253" s="405"/>
    </row>
    <row r="254" spans="1:9" x14ac:dyDescent="0.2">
      <c r="A254" s="422" t="s">
        <v>199</v>
      </c>
      <c r="B254" s="423" t="s">
        <v>624</v>
      </c>
      <c r="C254" s="380" t="str">
        <f>Hématologie!$I$518</f>
        <v/>
      </c>
      <c r="D254" s="405"/>
      <c r="E254" s="405"/>
      <c r="F254" s="405"/>
      <c r="G254" s="405"/>
      <c r="H254" s="405"/>
      <c r="I254" s="405"/>
    </row>
    <row r="255" spans="1:9" x14ac:dyDescent="0.2">
      <c r="A255" s="422" t="s">
        <v>196</v>
      </c>
      <c r="B255" s="423" t="s">
        <v>625</v>
      </c>
      <c r="C255" s="380" t="str">
        <f>Hématologie!$I$507</f>
        <v/>
      </c>
      <c r="D255" s="405"/>
      <c r="E255" s="405"/>
      <c r="F255" s="405"/>
      <c r="G255" s="405"/>
      <c r="H255" s="405"/>
      <c r="I255" s="405"/>
    </row>
    <row r="256" spans="1:9" x14ac:dyDescent="0.2">
      <c r="A256" s="422" t="s">
        <v>164</v>
      </c>
      <c r="B256" s="423" t="s">
        <v>626</v>
      </c>
      <c r="C256" s="380" t="str">
        <f>Hématologie!$I$257</f>
        <v/>
      </c>
      <c r="D256" s="406"/>
      <c r="E256" s="406"/>
      <c r="F256" s="406"/>
      <c r="G256" s="406"/>
      <c r="H256" s="406"/>
      <c r="I256" s="406"/>
    </row>
    <row r="257" spans="1:9" x14ac:dyDescent="0.2">
      <c r="A257" s="430" t="s">
        <v>627</v>
      </c>
      <c r="B257" s="431" t="s">
        <v>574</v>
      </c>
      <c r="C257" s="380" t="str">
        <f>Hématologie!$I$492</f>
        <v/>
      </c>
      <c r="D257" s="405"/>
      <c r="E257" s="405"/>
      <c r="F257" s="405"/>
      <c r="G257" s="405"/>
      <c r="H257" s="405"/>
      <c r="I257" s="405"/>
    </row>
    <row r="258" spans="1:9" x14ac:dyDescent="0.2">
      <c r="A258" s="396" t="s">
        <v>628</v>
      </c>
      <c r="B258" s="323" t="s">
        <v>629</v>
      </c>
      <c r="C258" s="250" t="str">
        <f>Hématologie!$I$549</f>
        <v/>
      </c>
      <c r="D258" s="405"/>
      <c r="E258" s="405"/>
      <c r="F258" s="405"/>
      <c r="G258" s="405"/>
      <c r="H258" s="405"/>
      <c r="I258" s="405"/>
    </row>
    <row r="259" spans="1:9" x14ac:dyDescent="0.2">
      <c r="A259" s="324"/>
      <c r="B259" s="322" t="s">
        <v>439</v>
      </c>
      <c r="C259" s="273" t="str">
        <f>Hématologie!$I$550</f>
        <v/>
      </c>
      <c r="D259" s="397"/>
      <c r="E259" s="397"/>
      <c r="F259" s="397"/>
      <c r="G259" s="397"/>
      <c r="H259" s="397"/>
      <c r="I259" s="397"/>
    </row>
    <row r="260" spans="1:9" x14ac:dyDescent="0.2">
      <c r="B260" s="414" t="s">
        <v>802</v>
      </c>
    </row>
    <row r="263" spans="1:9" x14ac:dyDescent="0.2">
      <c r="A263" s="236" t="s">
        <v>639</v>
      </c>
    </row>
    <row r="265" spans="1:9" x14ac:dyDescent="0.2">
      <c r="C265" s="494" t="s">
        <v>480</v>
      </c>
      <c r="D265" s="494"/>
      <c r="E265" s="494"/>
      <c r="F265" s="494"/>
      <c r="G265" s="494"/>
      <c r="H265" s="494"/>
      <c r="I265" s="494"/>
    </row>
    <row r="266" spans="1:9" x14ac:dyDescent="0.2">
      <c r="A266" s="271" t="s">
        <v>422</v>
      </c>
      <c r="B266" s="271" t="s">
        <v>423</v>
      </c>
      <c r="C266" s="329">
        <v>2016</v>
      </c>
      <c r="D266" s="329">
        <v>2015</v>
      </c>
      <c r="E266" s="329">
        <v>2014</v>
      </c>
      <c r="F266" s="329">
        <v>2013</v>
      </c>
      <c r="G266" s="329">
        <v>2012</v>
      </c>
      <c r="H266" s="329">
        <v>2011</v>
      </c>
      <c r="I266" s="329">
        <v>2010</v>
      </c>
    </row>
    <row r="267" spans="1:9" x14ac:dyDescent="0.2">
      <c r="A267" s="395" t="s">
        <v>137</v>
      </c>
      <c r="B267" s="321" t="s">
        <v>571</v>
      </c>
      <c r="C267" s="250" t="str">
        <f>'Maladie inf'!$I$75</f>
        <v/>
      </c>
      <c r="D267" s="320"/>
      <c r="E267" s="320"/>
      <c r="F267" s="320"/>
      <c r="G267" s="320"/>
      <c r="H267" s="320"/>
      <c r="I267" s="320"/>
    </row>
    <row r="268" spans="1:9" x14ac:dyDescent="0.2">
      <c r="A268" s="422" t="s">
        <v>140</v>
      </c>
      <c r="B268" s="423" t="s">
        <v>609</v>
      </c>
      <c r="C268" s="380" t="str">
        <f>'Maladie inf'!$I$92</f>
        <v/>
      </c>
      <c r="D268" s="320"/>
      <c r="E268" s="320"/>
      <c r="F268" s="320"/>
      <c r="G268" s="320"/>
      <c r="H268" s="320"/>
      <c r="I268" s="320"/>
    </row>
    <row r="269" spans="1:9" x14ac:dyDescent="0.2">
      <c r="A269" s="422" t="s">
        <v>513</v>
      </c>
      <c r="B269" s="423" t="s">
        <v>512</v>
      </c>
      <c r="C269" s="380" t="str">
        <f>'Maladie inf'!$I$99</f>
        <v/>
      </c>
      <c r="D269" s="320"/>
      <c r="E269" s="320"/>
      <c r="F269" s="320"/>
      <c r="G269" s="320"/>
      <c r="H269" s="320"/>
      <c r="I269" s="320"/>
    </row>
    <row r="270" spans="1:9" ht="24" x14ac:dyDescent="0.2">
      <c r="A270" s="464" t="s">
        <v>806</v>
      </c>
      <c r="B270" s="424" t="s">
        <v>19</v>
      </c>
      <c r="C270" s="383" t="str">
        <f>'Maladie inf'!$I$203</f>
        <v/>
      </c>
      <c r="D270" s="405"/>
      <c r="E270" s="405"/>
      <c r="F270" s="405"/>
      <c r="G270" s="405"/>
      <c r="H270" s="405"/>
      <c r="I270" s="405"/>
    </row>
    <row r="271" spans="1:9" ht="24" x14ac:dyDescent="0.2">
      <c r="A271" s="425" t="s">
        <v>623</v>
      </c>
      <c r="B271" s="426" t="s">
        <v>453</v>
      </c>
      <c r="C271" s="387" t="str">
        <f>'Maladie inf'!$I$171</f>
        <v/>
      </c>
      <c r="D271" s="362"/>
      <c r="E271" s="362"/>
      <c r="F271" s="362"/>
      <c r="G271" s="362"/>
      <c r="H271" s="362"/>
      <c r="I271" s="362"/>
    </row>
    <row r="272" spans="1:9" x14ac:dyDescent="0.2">
      <c r="A272" s="425" t="s">
        <v>150</v>
      </c>
      <c r="B272" s="426" t="s">
        <v>20</v>
      </c>
      <c r="C272" s="387" t="str">
        <f>'Maladie inf'!$I$177</f>
        <v/>
      </c>
      <c r="D272" s="362"/>
      <c r="E272" s="362"/>
      <c r="F272" s="362"/>
      <c r="G272" s="362"/>
      <c r="H272" s="362"/>
      <c r="I272" s="362"/>
    </row>
    <row r="273" spans="1:9" x14ac:dyDescent="0.2">
      <c r="A273" s="425" t="s">
        <v>151</v>
      </c>
      <c r="B273" s="426" t="s">
        <v>22</v>
      </c>
      <c r="C273" s="387" t="str">
        <f>'Maladie inf'!$I$183</f>
        <v/>
      </c>
      <c r="D273" s="362"/>
      <c r="E273" s="362"/>
      <c r="F273" s="362"/>
      <c r="G273" s="362"/>
      <c r="H273" s="362"/>
      <c r="I273" s="362"/>
    </row>
    <row r="274" spans="1:9" ht="24" x14ac:dyDescent="0.2">
      <c r="A274" s="465" t="s">
        <v>809</v>
      </c>
      <c r="B274" s="427" t="s">
        <v>807</v>
      </c>
      <c r="C274" s="387" t="str">
        <f>'Maladie inf'!$I$201</f>
        <v/>
      </c>
      <c r="D274" s="362"/>
      <c r="E274" s="362"/>
      <c r="F274" s="362"/>
      <c r="G274" s="362"/>
      <c r="H274" s="362"/>
      <c r="I274" s="362"/>
    </row>
    <row r="275" spans="1:9" x14ac:dyDescent="0.2">
      <c r="A275" s="422" t="s">
        <v>95</v>
      </c>
      <c r="B275" s="424" t="s">
        <v>94</v>
      </c>
      <c r="C275" s="383" t="str">
        <f>'Maladie inf'!$I$224</f>
        <v/>
      </c>
      <c r="D275" s="405"/>
      <c r="E275" s="405"/>
      <c r="F275" s="405"/>
      <c r="G275" s="405"/>
      <c r="H275" s="405"/>
      <c r="I275" s="405"/>
    </row>
    <row r="276" spans="1:9" x14ac:dyDescent="0.2">
      <c r="A276" s="422" t="s">
        <v>110</v>
      </c>
      <c r="B276" s="423" t="s">
        <v>109</v>
      </c>
      <c r="C276" s="380" t="str">
        <f>'Maladie inf'!$I$443</f>
        <v/>
      </c>
      <c r="D276" s="405"/>
      <c r="E276" s="405"/>
      <c r="F276" s="405"/>
      <c r="G276" s="405"/>
      <c r="H276" s="405"/>
      <c r="I276" s="405"/>
    </row>
    <row r="277" spans="1:9" x14ac:dyDescent="0.2">
      <c r="A277" s="422" t="s">
        <v>111</v>
      </c>
      <c r="B277" s="423" t="s">
        <v>555</v>
      </c>
      <c r="C277" s="380" t="str">
        <f>'Maladie inf'!$I$467</f>
        <v/>
      </c>
      <c r="D277" s="405"/>
      <c r="E277" s="405"/>
      <c r="F277" s="405"/>
      <c r="G277" s="405"/>
      <c r="H277" s="405"/>
      <c r="I277" s="405"/>
    </row>
    <row r="278" spans="1:9" x14ac:dyDescent="0.2">
      <c r="A278" s="422" t="s">
        <v>197</v>
      </c>
      <c r="B278" s="423" t="s">
        <v>67</v>
      </c>
      <c r="C278" s="380" t="str">
        <f>'Maladie inf'!$I$515</f>
        <v/>
      </c>
      <c r="D278" s="405"/>
      <c r="E278" s="405"/>
      <c r="F278" s="405"/>
      <c r="G278" s="405"/>
      <c r="H278" s="405"/>
      <c r="I278" s="405"/>
    </row>
    <row r="279" spans="1:9" x14ac:dyDescent="0.2">
      <c r="A279" s="422" t="s">
        <v>393</v>
      </c>
      <c r="B279" s="423" t="s">
        <v>394</v>
      </c>
      <c r="C279" s="380" t="str">
        <f>'Maladie inf'!$I$528</f>
        <v/>
      </c>
      <c r="D279" s="405"/>
      <c r="E279" s="405"/>
      <c r="F279" s="405"/>
      <c r="G279" s="405"/>
      <c r="H279" s="405"/>
      <c r="I279" s="405"/>
    </row>
    <row r="280" spans="1:9" x14ac:dyDescent="0.2">
      <c r="A280" s="428" t="s">
        <v>808</v>
      </c>
      <c r="B280" s="429" t="s">
        <v>655</v>
      </c>
      <c r="C280" s="380" t="str">
        <f>IF('Maladie inf'!$I$550="","",'Maladie inf'!$I$467+'Maladie inf'!$I$515+'Maladie inf'!$I$528+'Maladie inf'!$I$534)</f>
        <v/>
      </c>
      <c r="D280" s="405"/>
      <c r="E280" s="405"/>
      <c r="F280" s="405"/>
      <c r="G280" s="405"/>
      <c r="H280" s="405"/>
      <c r="I280" s="405"/>
    </row>
    <row r="281" spans="1:9" x14ac:dyDescent="0.2">
      <c r="A281" s="422" t="s">
        <v>199</v>
      </c>
      <c r="B281" s="423" t="s">
        <v>624</v>
      </c>
      <c r="C281" s="380" t="str">
        <f>'Maladie inf'!$I$518</f>
        <v/>
      </c>
      <c r="D281" s="405"/>
      <c r="E281" s="405"/>
      <c r="F281" s="405"/>
      <c r="G281" s="405"/>
      <c r="H281" s="405"/>
      <c r="I281" s="405"/>
    </row>
    <row r="282" spans="1:9" x14ac:dyDescent="0.2">
      <c r="A282" s="422" t="s">
        <v>196</v>
      </c>
      <c r="B282" s="423" t="s">
        <v>625</v>
      </c>
      <c r="C282" s="380" t="str">
        <f>'Maladie inf'!$I$507</f>
        <v/>
      </c>
      <c r="D282" s="405"/>
      <c r="E282" s="405"/>
      <c r="F282" s="405"/>
      <c r="G282" s="405"/>
      <c r="H282" s="405"/>
      <c r="I282" s="405"/>
    </row>
    <row r="283" spans="1:9" x14ac:dyDescent="0.2">
      <c r="A283" s="422" t="s">
        <v>164</v>
      </c>
      <c r="B283" s="423" t="s">
        <v>626</v>
      </c>
      <c r="C283" s="380" t="str">
        <f>'Maladie inf'!$I$257</f>
        <v/>
      </c>
      <c r="D283" s="406"/>
      <c r="E283" s="406"/>
      <c r="F283" s="406"/>
      <c r="G283" s="406"/>
      <c r="H283" s="406"/>
      <c r="I283" s="406"/>
    </row>
    <row r="284" spans="1:9" x14ac:dyDescent="0.2">
      <c r="A284" s="430" t="s">
        <v>627</v>
      </c>
      <c r="B284" s="431" t="s">
        <v>574</v>
      </c>
      <c r="C284" s="380" t="str">
        <f>'Maladie inf'!$I$492</f>
        <v/>
      </c>
      <c r="D284" s="405"/>
      <c r="E284" s="405"/>
      <c r="F284" s="405"/>
      <c r="G284" s="405"/>
      <c r="H284" s="405"/>
      <c r="I284" s="405"/>
    </row>
    <row r="285" spans="1:9" x14ac:dyDescent="0.2">
      <c r="A285" s="396" t="s">
        <v>628</v>
      </c>
      <c r="B285" s="323" t="s">
        <v>629</v>
      </c>
      <c r="C285" s="250" t="str">
        <f>'Maladie inf'!$I$549</f>
        <v/>
      </c>
      <c r="D285" s="405"/>
      <c r="E285" s="405"/>
      <c r="F285" s="405"/>
      <c r="G285" s="405"/>
      <c r="H285" s="405"/>
      <c r="I285" s="405"/>
    </row>
    <row r="286" spans="1:9" x14ac:dyDescent="0.2">
      <c r="A286" s="324"/>
      <c r="B286" s="322" t="s">
        <v>439</v>
      </c>
      <c r="C286" s="273" t="str">
        <f>'Maladie inf'!$I$550</f>
        <v/>
      </c>
      <c r="D286" s="397"/>
      <c r="E286" s="397"/>
      <c r="F286" s="397"/>
      <c r="G286" s="397"/>
      <c r="H286" s="397"/>
      <c r="I286" s="397"/>
    </row>
    <row r="287" spans="1:9" x14ac:dyDescent="0.2">
      <c r="B287" s="414" t="s">
        <v>802</v>
      </c>
    </row>
  </sheetData>
  <sheetProtection password="90C1" sheet="1" objects="1" scenarios="1" formatCells="0"/>
  <mergeCells count="12">
    <mergeCell ref="C108:I108"/>
    <mergeCell ref="C134:I134"/>
    <mergeCell ref="C160:I160"/>
    <mergeCell ref="C186:I186"/>
    <mergeCell ref="C212:I212"/>
    <mergeCell ref="C238:I238"/>
    <mergeCell ref="A1:I1"/>
    <mergeCell ref="C265:I265"/>
    <mergeCell ref="C5:I5"/>
    <mergeCell ref="C31:I31"/>
    <mergeCell ref="C56:I56"/>
    <mergeCell ref="C82:I82"/>
  </mergeCells>
  <phoneticPr fontId="22" type="noConversion"/>
  <conditionalFormatting sqref="D267:I286 D240:I259 D110:I129 D136:I155 D162:I181 D188:I207 D214:I233 D7:I26 D33:I52 D58:I77 D84:I103">
    <cfRule type="cellIs" dxfId="27" priority="1" stopIfTrue="1" operator="equal">
      <formula>""</formula>
    </cfRule>
  </conditionalFormatting>
  <conditionalFormatting sqref="D156:F156 D104:F104 D208:F208 D130:F130 D182:F182 D78:F78">
    <cfRule type="cellIs" dxfId="26" priority="2" stopIfTrue="1" operator="equal">
      <formula>0</formula>
    </cfRule>
  </conditionalFormatting>
  <conditionalFormatting sqref="C27:C28">
    <cfRule type="expression" dxfId="25" priority="3" stopIfTrue="1">
      <formula>ISERROR($D$4)</formula>
    </cfRule>
  </conditionalFormatting>
  <conditionalFormatting sqref="C7">
    <cfRule type="expression" dxfId="24" priority="4" stopIfTrue="1">
      <formula>ISERROR($C$7)</formula>
    </cfRule>
  </conditionalFormatting>
  <conditionalFormatting sqref="C8">
    <cfRule type="expression" dxfId="23" priority="5" stopIfTrue="1">
      <formula>ISERROR($C$8)</formula>
    </cfRule>
  </conditionalFormatting>
  <conditionalFormatting sqref="C9">
    <cfRule type="expression" dxfId="22" priority="6" stopIfTrue="1">
      <formula>ISERROR($C$9)</formula>
    </cfRule>
  </conditionalFormatting>
  <conditionalFormatting sqref="C10">
    <cfRule type="expression" dxfId="21" priority="7" stopIfTrue="1">
      <formula>ISERROR($C$10)</formula>
    </cfRule>
  </conditionalFormatting>
  <conditionalFormatting sqref="C11">
    <cfRule type="expression" dxfId="20" priority="8" stopIfTrue="1">
      <formula>ISERROR($C$11)</formula>
    </cfRule>
  </conditionalFormatting>
  <conditionalFormatting sqref="C12">
    <cfRule type="expression" dxfId="19" priority="9" stopIfTrue="1">
      <formula>ISERROR($C$12)</formula>
    </cfRule>
  </conditionalFormatting>
  <conditionalFormatting sqref="C13">
    <cfRule type="expression" dxfId="18" priority="10" stopIfTrue="1">
      <formula>ISERROR($C$13)</formula>
    </cfRule>
  </conditionalFormatting>
  <conditionalFormatting sqref="C14">
    <cfRule type="expression" dxfId="17" priority="11" stopIfTrue="1">
      <formula>ISERROR($C$14)</formula>
    </cfRule>
  </conditionalFormatting>
  <conditionalFormatting sqref="C15">
    <cfRule type="expression" dxfId="16" priority="12" stopIfTrue="1">
      <formula>ISERROR($C$15)</formula>
    </cfRule>
  </conditionalFormatting>
  <conditionalFormatting sqref="C16">
    <cfRule type="expression" dxfId="15" priority="13" stopIfTrue="1">
      <formula>ISERROR($C$16)</formula>
    </cfRule>
  </conditionalFormatting>
  <conditionalFormatting sqref="C17">
    <cfRule type="expression" dxfId="14" priority="14" stopIfTrue="1">
      <formula>ISERROR($C$17)</formula>
    </cfRule>
  </conditionalFormatting>
  <conditionalFormatting sqref="C18">
    <cfRule type="expression" dxfId="13" priority="15" stopIfTrue="1">
      <formula>ISERROR($C$18)</formula>
    </cfRule>
  </conditionalFormatting>
  <conditionalFormatting sqref="C19">
    <cfRule type="expression" dxfId="12" priority="16" stopIfTrue="1">
      <formula>ISERROR($C$19)</formula>
    </cfRule>
  </conditionalFormatting>
  <conditionalFormatting sqref="C20">
    <cfRule type="expression" dxfId="11" priority="17" stopIfTrue="1">
      <formula>ISERROR($C$20)</formula>
    </cfRule>
  </conditionalFormatting>
  <conditionalFormatting sqref="C21">
    <cfRule type="expression" dxfId="10" priority="18" stopIfTrue="1">
      <formula>ISERROR($C$21)</formula>
    </cfRule>
  </conditionalFormatting>
  <conditionalFormatting sqref="C22">
    <cfRule type="expression" dxfId="9" priority="19" stopIfTrue="1">
      <formula>ISERROR($C$22)</formula>
    </cfRule>
  </conditionalFormatting>
  <conditionalFormatting sqref="C23">
    <cfRule type="expression" dxfId="8" priority="20" stopIfTrue="1">
      <formula>ISERROR($C$23)</formula>
    </cfRule>
  </conditionalFormatting>
  <conditionalFormatting sqref="C24">
    <cfRule type="expression" dxfId="7" priority="21" stopIfTrue="1">
      <formula>ISERROR($C$24)</formula>
    </cfRule>
  </conditionalFormatting>
  <conditionalFormatting sqref="C25">
    <cfRule type="expression" dxfId="6" priority="22" stopIfTrue="1">
      <formula>ISERROR($C$25)</formula>
    </cfRule>
  </conditionalFormatting>
  <conditionalFormatting sqref="C26">
    <cfRule type="expression" dxfId="5" priority="23" stopIfTrue="1">
      <formula>ISERROR($C$26)</formula>
    </cfRule>
  </conditionalFormatting>
  <printOptions horizontalCentered="1"/>
  <pageMargins left="0.71" right="1.67" top="0.48" bottom="0.37" header="0.22" footer="0.17"/>
  <pageSetup paperSize="9" orientation="landscape" r:id="rId1"/>
  <headerFooter alignWithMargins="0">
    <oddFooter>&amp;L&amp;9&amp;F/&amp;A&amp;R&amp;9&amp;P/&amp;N</oddFooter>
  </headerFooter>
  <rowBreaks count="10" manualBreakCount="10">
    <brk id="28" max="16383" man="1"/>
    <brk id="53" max="16383" man="1"/>
    <brk id="79" max="16383" man="1"/>
    <brk id="105" max="16383" man="1"/>
    <brk id="131" max="16383" man="1"/>
    <brk id="157" max="16383" man="1"/>
    <brk id="183" max="16383" man="1"/>
    <brk id="209" max="16383" man="1"/>
    <brk id="235" max="16383" man="1"/>
    <brk id="26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K572"/>
  <sheetViews>
    <sheetView showGridLines="0" zoomScaleNormal="100" zoomScaleSheetLayoutView="100" workbookViewId="0">
      <pane ySplit="10" topLeftCell="A11" activePane="bottomLeft" state="frozen"/>
      <selection activeCell="G194" sqref="G194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271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administratives'!C11="","",'Données administratives'!C11)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administratives'!D11="","",'Données administratives'!D11)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 s="368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 s="368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 s="368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 s="368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 s="36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s="150" customFormat="1" x14ac:dyDescent="0.2">
      <c r="A209" s="111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IF(C8="","",H209/$C$8*1000)</f>
        <v/>
      </c>
      <c r="J209" s="159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28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 s="368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43 E540:E541 E526:E527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283 F38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K572"/>
  <sheetViews>
    <sheetView showGridLines="0" zoomScaleNormal="100" zoomScaleSheetLayoutView="100" workbookViewId="0">
      <pane ySplit="10" topLeftCell="A11" activePane="bottomLeft" state="frozen"/>
      <selection activeCell="G194" sqref="G194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507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administratives'!C12="","",'Données administratives'!C12)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administratives'!D12="","",'Données administratives'!D12)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1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22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650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x14ac:dyDescent="0.2">
      <c r="A383" s="111"/>
      <c r="B383" s="148"/>
      <c r="C383" s="65" t="s">
        <v>3</v>
      </c>
      <c r="D383" s="130">
        <v>0.1</v>
      </c>
      <c r="E383" s="133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43 E540:E541 E526:E527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38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K572"/>
  <sheetViews>
    <sheetView showGridLines="0" zoomScaleNormal="100" zoomScaleSheetLayoutView="100" workbookViewId="0">
      <pane ySplit="10" topLeftCell="A11" activePane="bottomLeft" state="frozen"/>
      <selection activeCell="G194" sqref="G194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508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administratives'!C13="","",'Données administratives'!C13)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administratives'!D13="","",'Données administratives'!D13)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1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57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650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 t="str">
        <f>IF($I$8="","",H220/$I$8*100)</f>
        <v/>
      </c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43 E540:E541 E526:E527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38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K572"/>
  <sheetViews>
    <sheetView showGridLines="0" zoomScaleNormal="100" zoomScaleSheetLayoutView="100" workbookViewId="0">
      <pane ySplit="10" topLeftCell="A11" activePane="bottomLeft" state="frozen"/>
      <selection activeCell="G194" sqref="G194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413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administratives'!C14="","",'Données administratives'!C14)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administratives'!D14="","",'Données administratives'!D14)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1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22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26:E527 E543 E540:E541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283 F38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K572"/>
  <sheetViews>
    <sheetView showGridLines="0" zoomScaleNormal="100" zoomScaleSheetLayoutView="100" workbookViewId="0">
      <pane ySplit="10" topLeftCell="A11" activePane="bottomLeft" state="frozen"/>
      <selection activeCell="G194" sqref="G194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414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administratives'!C15="","",'Données administratives'!C15)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administratives'!D15="","",'Données administratives'!D15)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1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22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26:E527 E543 E540:E541 E389 E519:E520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385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283 F38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K572"/>
  <sheetViews>
    <sheetView showGridLines="0" zoomScaleNormal="100" zoomScaleSheetLayoutView="100" workbookViewId="0">
      <pane ySplit="10" topLeftCell="A11" activePane="bottomLeft" state="frozen"/>
      <selection activeCell="E15" sqref="E15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488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administratives'!C16="","",'Données administratives'!C16)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administratives'!D16="","",'Données administratives'!D16)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0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22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26:E527 E543 E540:E541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283 F38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K572"/>
  <sheetViews>
    <sheetView showGridLines="0" zoomScaleNormal="100" zoomScaleSheetLayoutView="100" workbookViewId="0">
      <pane ySplit="10" topLeftCell="A11" activePane="bottomLeft" state="frozen"/>
      <selection activeCell="E15" sqref="E15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415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administratives'!C17="","",'Données administratives'!C17)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administratives'!D17="","",'Données administratives'!D17)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0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22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26:E527 E543 E540:E541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283 F38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K572"/>
  <sheetViews>
    <sheetView showGridLines="0" zoomScaleNormal="100" zoomScaleSheetLayoutView="100" workbookViewId="0">
      <pane ySplit="10" topLeftCell="A11" activePane="bottomLeft" state="frozen"/>
      <selection activeCell="B203" sqref="B203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416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administratives'!C19="","",'Données administratives'!C19)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administratives'!D19="","",'Données administratives'!D19)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0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22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26:E527 E543 E540:E541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28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K572"/>
  <sheetViews>
    <sheetView showGridLines="0" zoomScaleNormal="100" zoomScaleSheetLayoutView="100" workbookViewId="0">
      <pane ySplit="10" topLeftCell="A11" activePane="bottomLeft" state="frozen"/>
      <selection activeCell="B203" sqref="B203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417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administratives'!C20="","",'Données administratives'!C20)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administratives'!D20="","",'Données administratives'!D20)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0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22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26:E527 E543 E540:E541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283 F38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K572"/>
  <sheetViews>
    <sheetView showGridLines="0" zoomScaleNormal="100" zoomScaleSheetLayoutView="100" workbookViewId="0">
      <pane ySplit="10" topLeftCell="A11" activePane="bottomLeft" state="frozen"/>
      <selection activeCell="B203" sqref="B203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418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 t="str">
        <f>IF('Données administratives'!C21="","",'Données administratives'!C21)</f>
        <v/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 t="str">
        <f>IF('Données administratives'!D21="","",'Données administratives'!D21)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x14ac:dyDescent="0.2">
      <c r="A209" s="110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IF($C$8="","",H209/$C$8*1000)</f>
        <v/>
      </c>
      <c r="J209" s="122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26:E527 E543 E540:E541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  <ignoredErrors>
    <ignoredError sqref="F70 F28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K572"/>
  <sheetViews>
    <sheetView showGridLines="0" zoomScaleNormal="100" zoomScaleSheetLayoutView="100" workbookViewId="0">
      <pane ySplit="10" topLeftCell="A11" activePane="bottomLeft" state="frozen"/>
      <selection activeCell="B203" sqref="B203"/>
      <selection pane="bottomLeft" activeCell="R2" sqref="R2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440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238</v>
      </c>
      <c r="B7" s="96"/>
      <c r="C7" s="476">
        <f>IF('Données administratives'!C24="","",'Données administratives'!C24)</f>
        <v>0</v>
      </c>
      <c r="D7" s="477"/>
      <c r="E7" s="198"/>
      <c r="J7"/>
    </row>
    <row r="8" spans="1:11" s="91" customFormat="1" ht="13.5" thickBot="1" x14ac:dyDescent="0.25">
      <c r="A8" s="105" t="s">
        <v>237</v>
      </c>
      <c r="B8" s="96"/>
      <c r="C8" s="476">
        <f>IF('Données administratives'!D24="","",'Données administratives'!D24)</f>
        <v>0</v>
      </c>
      <c r="D8" s="477"/>
      <c r="E8" s="478"/>
      <c r="F8" s="479"/>
      <c r="G8" s="479"/>
      <c r="H8" t="s">
        <v>608</v>
      </c>
      <c r="I8" s="391" t="str">
        <f>IF('Données administratives'!E22="","",'Données administratives'!E22)</f>
        <v/>
      </c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312" t="s">
        <v>421</v>
      </c>
      <c r="F10" s="100" t="s">
        <v>240</v>
      </c>
      <c r="G10" s="100" t="s">
        <v>398</v>
      </c>
      <c r="H10" s="101" t="s">
        <v>241</v>
      </c>
      <c r="I10" s="235" t="s">
        <v>242</v>
      </c>
      <c r="J10" s="235" t="s">
        <v>607</v>
      </c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306">
        <f>Médecine!E15+Chirurgie!E15+Réanimation!E15+'Gynécologie-Obstétrique'!E15+Pédiatrie!E15+SSR!E15+SLD!E15+Psychiatrie!E15</f>
        <v>0</v>
      </c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308">
        <f>Médecine!E16+Chirurgie!E16+Réanimation!E16+'Gynécologie-Obstétrique'!E16+Pédiatrie!E16+SSR!E16+SLD!E16+Psychiatrie!E16</f>
        <v>0</v>
      </c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IF(C8=0,"",H17/$C$8*1000)</f>
        <v/>
      </c>
      <c r="J17" s="199" t="str">
        <f>IF($I$8="","",H17/$I$8*100)</f>
        <v/>
      </c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306">
        <f>Médecine!E19+Chirurgie!E19+Réanimation!E19+'Gynécologie-Obstétrique'!E19+Pédiatrie!E19+SSR!E19+SLD!E19+Psychiatrie!E19</f>
        <v>0</v>
      </c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307">
        <f>Médecine!E20+Chirurgie!E20+Réanimation!E20+'Gynécologie-Obstétrique'!E20+Pédiatrie!E20+SSR!E20+SLD!E20+Psychiatrie!E20</f>
        <v>0</v>
      </c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308">
        <f>Médecine!E21+Chirurgie!E21+Réanimation!E21+'Gynécologie-Obstétrique'!E21+Pédiatrie!E21+SSR!E21+SLD!E21+Psychiatrie!E21</f>
        <v>0</v>
      </c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IF(C8=0,"",H22/$C$8*1000)</f>
        <v/>
      </c>
      <c r="J22" s="199" t="str">
        <f>IF($I$8="","",H22/$I$8*100)</f>
        <v/>
      </c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IF(C8=0,"",H23/$C$8*1000)</f>
        <v/>
      </c>
      <c r="J23" s="199" t="str">
        <f>IF($I$8="","",H23/$I$8*100)</f>
        <v/>
      </c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306">
        <f>Médecine!E26+Chirurgie!E26+Réanimation!E26+'Gynécologie-Obstétrique'!E26+Pédiatrie!E26+SSR!E26+SLD!E26+Psychiatrie!E26</f>
        <v>0</v>
      </c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307">
        <f>Médecine!E27+Chirurgie!E27+Réanimation!E27+'Gynécologie-Obstétrique'!E27+Pédiatrie!E27+SSR!E27+SLD!E27+Psychiatrie!E27</f>
        <v>0</v>
      </c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307">
        <f>Médecine!E28+Chirurgie!E28+Réanimation!E28+'Gynécologie-Obstétrique'!E28+Pédiatrie!E28+SSR!E28+SLD!E28+Psychiatrie!E28</f>
        <v>0</v>
      </c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308">
        <f>Médecine!E29+Chirurgie!E29+Réanimation!E29+'Gynécologie-Obstétrique'!E29+Pédiatrie!E29+SSR!E29+SLD!E29+Psychiatrie!E29</f>
        <v>0</v>
      </c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IF(C8=0,"",H30/$C$8*1000)</f>
        <v/>
      </c>
      <c r="J30" s="199" t="str">
        <f>IF($I$8="","",H30/$I$8*100)</f>
        <v/>
      </c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IF(C8=0,"",H31/$C$8*1000)</f>
        <v/>
      </c>
      <c r="J31" s="114" t="str">
        <f>IF($I$8="","",H31/$I$8*100)</f>
        <v/>
      </c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309">
        <f>Médecine!E34+Chirurgie!E34+Réanimation!E34+'Gynécologie-Obstétrique'!E34+Pédiatrie!E34+SSR!E34+SLD!E34+Psychiatrie!E34</f>
        <v>0</v>
      </c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IF(C8=0,"",H35/$C$8*1000)</f>
        <v/>
      </c>
      <c r="J35" s="205" t="str">
        <f>IF($I$8="","",H35/$I$8*100)</f>
        <v/>
      </c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309">
        <f>Médecine!E36+Chirurgie!E36+Réanimation!E36+'Gynécologie-Obstétrique'!E36+Pédiatrie!E36+SSR!E36+SLD!E36+Psychiatrie!E36</f>
        <v>0</v>
      </c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IF(C8=0,"",H37/$C$8*1000)</f>
        <v/>
      </c>
      <c r="J37" s="205" t="str">
        <f>IF($I$8="","",H37/$I$8*100)</f>
        <v/>
      </c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IF(C8=0,"",H38/$C$8*1000)</f>
        <v/>
      </c>
      <c r="J38" s="199" t="str">
        <f>IF($I$8="","",H38/$I$8*100)</f>
        <v/>
      </c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4">
        <f>Médecine!E40+Chirurgie!E40+Réanimation!E40+'Gynécologie-Obstétrique'!E40+Pédiatrie!E40+SSR!E40+SLD!E40+Psychiatrie!E40</f>
        <v>0</v>
      </c>
      <c r="F40" s="119">
        <f>E40*D40</f>
        <v>0</v>
      </c>
      <c r="G40" s="45">
        <v>2</v>
      </c>
      <c r="H40" s="139">
        <f>F40/G40</f>
        <v>0</v>
      </c>
      <c r="I40" s="199" t="str">
        <f>IF(C8=0,"",H40/$C$8*1000)</f>
        <v/>
      </c>
      <c r="J40" s="199" t="str">
        <f>IF($I$8="","",H40/$I$8*100)</f>
        <v/>
      </c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IF(C8=0,"",H41/$C$8*1000)</f>
        <v/>
      </c>
      <c r="J41" s="114" t="str">
        <f>IF($I$8="","",H41/$I$8*100)</f>
        <v/>
      </c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309">
        <f>Médecine!E44+Chirurgie!E44+Réanimation!E44+'Gynécologie-Obstétrique'!E44+Pédiatrie!E44+SSR!E44+SLD!E44+Psychiatrie!E44</f>
        <v>0</v>
      </c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IF(C8=0,"",H45/$C$8*1000)</f>
        <v/>
      </c>
      <c r="J45" s="205" t="str">
        <f>IF($I$8="","",H45/$I$8*100)</f>
        <v/>
      </c>
    </row>
    <row r="46" spans="1:10" s="123" customFormat="1" x14ac:dyDescent="0.2">
      <c r="A46" s="110"/>
      <c r="B46" s="148"/>
      <c r="C46" s="65" t="s">
        <v>3</v>
      </c>
      <c r="D46" s="130">
        <v>0.5</v>
      </c>
      <c r="E46" s="306">
        <f>Médecine!E46+Chirurgie!E46+Réanimation!E46+'Gynécologie-Obstétrique'!E46+Pédiatrie!E46+SSR!E46+SLD!E46+Psychiatrie!E46</f>
        <v>0</v>
      </c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307">
        <f>Médecine!E47+Chirurgie!E47+Réanimation!E47+'Gynécologie-Obstétrique'!E47+Pédiatrie!E47+SSR!E47+SLD!E47+Psychiatrie!E47</f>
        <v>0</v>
      </c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308">
        <f>Médecine!E48+Chirurgie!E48+Réanimation!E48+'Gynécologie-Obstétrique'!E48+Pédiatrie!E48+SSR!E48+SLD!E48+Psychiatrie!E48</f>
        <v>0</v>
      </c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IF(C8=0,"",H49/$C$8*1000)</f>
        <v/>
      </c>
      <c r="J49" s="205" t="str">
        <f>IF($I$8="","",H49/$I$8*100)</f>
        <v/>
      </c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IF(C8=0,"",H50/$C$8*1000)</f>
        <v/>
      </c>
      <c r="J50" s="199" t="str">
        <f>IF($I$8="","",H50/$I$8*100)</f>
        <v/>
      </c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306">
        <f>Médecine!E52+Chirurgie!E52+Réanimation!E52+'Gynécologie-Obstétrique'!E52+Pédiatrie!E52+SSR!E52+SLD!E52+Psychiatrie!E52</f>
        <v>0</v>
      </c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307">
        <f>Médecine!E53+Chirurgie!E53+Réanimation!E53+'Gynécologie-Obstétrique'!E53+Pédiatrie!E53+SSR!E53+SLD!E53+Psychiatrie!E53</f>
        <v>0</v>
      </c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307">
        <f>Médecine!E54+Chirurgie!E54+Réanimation!E54+'Gynécologie-Obstétrique'!E54+Pédiatrie!E54+SSR!E54+SLD!E54+Psychiatrie!E54</f>
        <v>0</v>
      </c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307">
        <f>Médecine!E55+Chirurgie!E55+Réanimation!E55+'Gynécologie-Obstétrique'!E55+Pédiatrie!E55+SSR!E55+SLD!E55+Psychiatrie!E55</f>
        <v>0</v>
      </c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308">
        <f>Médecine!E56+Chirurgie!E56+Réanimation!E56+'Gynécologie-Obstétrique'!E56+Pédiatrie!E56+SSR!E56+SLD!E56+Psychiatrie!E56</f>
        <v>0</v>
      </c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IF(C8=0,"",H57/$C$8*1000)</f>
        <v/>
      </c>
      <c r="J57" s="205" t="str">
        <f>IF($I$8="","",H57/$I$8*100)</f>
        <v/>
      </c>
    </row>
    <row r="58" spans="1:10" s="123" customFormat="1" x14ac:dyDescent="0.2">
      <c r="A58" s="110"/>
      <c r="B58" s="148"/>
      <c r="C58" s="65" t="s">
        <v>3</v>
      </c>
      <c r="D58" s="130">
        <v>0.5</v>
      </c>
      <c r="E58" s="306">
        <f>Médecine!E58+Chirurgie!E58+Réanimation!E58+'Gynécologie-Obstétrique'!E58+Pédiatrie!E58+SSR!E58+SLD!E58+Psychiatrie!E58</f>
        <v>0</v>
      </c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307">
        <f>Médecine!E59+Chirurgie!E59+Réanimation!E59+'Gynécologie-Obstétrique'!E59+Pédiatrie!E59+SSR!E59+SLD!E59+Psychiatrie!E59</f>
        <v>0</v>
      </c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308">
        <f>Médecine!E60+Chirurgie!E60+Réanimation!E60+'Gynécologie-Obstétrique'!E60+Pédiatrie!E60+SSR!E60+SLD!E60+Psychiatrie!E60</f>
        <v>0</v>
      </c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IF(C8=0,"",H61/$C$8*1000)</f>
        <v/>
      </c>
      <c r="J61" s="205" t="str">
        <f>IF($I$8="","",H61/$I$8*100)</f>
        <v/>
      </c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IF(C8=0,"",H62/$C$8*1000)</f>
        <v/>
      </c>
      <c r="J62" s="199" t="str">
        <f>IF($I$8="","",H62/$I$8*100)</f>
        <v/>
      </c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IF(C8=0,"",H63/$C$8*1000)</f>
        <v/>
      </c>
      <c r="J63" s="114" t="str">
        <f>IF($I$8="","",H63/$I$8*100)</f>
        <v/>
      </c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306">
        <f>Médecine!E66+Chirurgie!E66+Réanimation!E66+'Gynécologie-Obstétrique'!E66+Pédiatrie!E66+SSR!E66+SLD!E66+Psychiatrie!E66</f>
        <v>0</v>
      </c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307">
        <f>Médecine!E67+Chirurgie!E67+Réanimation!E67+'Gynécologie-Obstétrique'!E67+Pédiatrie!E67+SSR!E67+SLD!E67+Psychiatrie!E67</f>
        <v>0</v>
      </c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307">
        <f>Médecine!E68+Chirurgie!E68+Réanimation!E68+'Gynécologie-Obstétrique'!E68+Pédiatrie!E68+SSR!E68+SLD!E68+Psychiatrie!E68</f>
        <v>0</v>
      </c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308">
        <f>Médecine!E69+Chirurgie!E69+Réanimation!E69+'Gynécologie-Obstétrique'!E69+Pédiatrie!E69+SSR!E69+SLD!E69+Psychiatrie!E69</f>
        <v>0</v>
      </c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IF(C8=0,"",H70/$C$8*1000)</f>
        <v/>
      </c>
      <c r="J70" s="205" t="str">
        <f>IF($I$8="","",H70/$I$8*100)</f>
        <v/>
      </c>
    </row>
    <row r="71" spans="1:10" s="123" customFormat="1" x14ac:dyDescent="0.2">
      <c r="A71" s="111"/>
      <c r="B71" s="148"/>
      <c r="C71" s="65" t="s">
        <v>3</v>
      </c>
      <c r="D71" s="130">
        <v>0.5</v>
      </c>
      <c r="E71" s="306">
        <f>Médecine!E71+Chirurgie!E71+Réanimation!E71+'Gynécologie-Obstétrique'!E71+Pédiatrie!E71+SSR!E71+SLD!E71+Psychiatrie!E71</f>
        <v>0</v>
      </c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307">
        <f>Médecine!E72+Chirurgie!E72+Réanimation!E72+'Gynécologie-Obstétrique'!E72+Pédiatrie!E72+SSR!E72+SLD!E72+Psychiatrie!E72</f>
        <v>0</v>
      </c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308">
        <f>Médecine!E73+Chirurgie!E73+Réanimation!E73+'Gynécologie-Obstétrique'!E73+Pédiatrie!E73+SSR!E73+SLD!E73+Psychiatrie!E73</f>
        <v>0</v>
      </c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IF(C8=0,"",H74/$C$8*1000)</f>
        <v/>
      </c>
      <c r="J74" s="205" t="str">
        <f>IF($I$8="","",H74/$I$8*100)</f>
        <v/>
      </c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IF(C8=0,"",H75/$C$8*1000)</f>
        <v/>
      </c>
      <c r="J75" s="199" t="str">
        <f>IF($I$8="","",H75/$I$8*100)</f>
        <v/>
      </c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309">
        <f>Médecine!E77+Chirurgie!E77+Réanimation!E77+'Gynécologie-Obstétrique'!E77+Pédiatrie!E77+SSR!E77+SLD!E77+Psychiatrie!E77</f>
        <v>0</v>
      </c>
      <c r="F77" s="119">
        <f>E77*D77</f>
        <v>0</v>
      </c>
      <c r="G77" s="45">
        <v>2</v>
      </c>
      <c r="H77" s="139">
        <f>F77/G77</f>
        <v>0</v>
      </c>
      <c r="I77" s="199" t="str">
        <f>IF($C$8=0,"",H77/$C$8*1000)</f>
        <v/>
      </c>
      <c r="J77" s="199" t="str">
        <f>IF($I$8="","",H77/$I$8*100)</f>
        <v/>
      </c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IF($C$8=0,"",H78/$C$8*1000)</f>
        <v/>
      </c>
      <c r="J78" s="114" t="str">
        <f>IF($I$8="","",H78/$I$8*100)</f>
        <v/>
      </c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310">
        <f>Médecine!E81+Chirurgie!E81+Réanimation!E81+'Gynécologie-Obstétrique'!E81+Pédiatrie!E81+SSR!E81+SLD!E81+Psychiatrie!E81</f>
        <v>0</v>
      </c>
      <c r="F81" s="155">
        <f>E81*D81</f>
        <v>0</v>
      </c>
      <c r="G81" s="54">
        <v>0.6</v>
      </c>
      <c r="H81" s="8">
        <f>F81/G81</f>
        <v>0</v>
      </c>
      <c r="I81" s="229" t="str">
        <f>IF(C8=0,"",H81/$C$8*1000)</f>
        <v/>
      </c>
      <c r="J81" s="199" t="str">
        <f>IF($I$8="","",H81/$I$8*100)</f>
        <v/>
      </c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306">
        <f>Médecine!E84+Chirurgie!E84+Réanimation!E84+'Gynécologie-Obstétrique'!E84+Pédiatrie!E84+SSR!E84+SLD!E84+Psychiatrie!E84</f>
        <v>0</v>
      </c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307">
        <f>Médecine!E85+Chirurgie!E85+Réanimation!E85+'Gynécologie-Obstétrique'!E85+Pédiatrie!E85+SSR!E85+SLD!E85+Psychiatrie!E85</f>
        <v>0</v>
      </c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308">
        <f>Médecine!E86+Chirurgie!E86+Réanimation!E86+'Gynécologie-Obstétrique'!E86+Pédiatrie!E86+SSR!E86+SLD!E86+Psychiatrie!E86</f>
        <v>0</v>
      </c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IF(C8=0,"",H87/$C$8*1000)</f>
        <v/>
      </c>
      <c r="J87" s="199" t="str">
        <f>IF($I$8="","",H87/$I$8*100)</f>
        <v/>
      </c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306">
        <f>Médecine!E90+Chirurgie!E90+Réanimation!E90+'Gynécologie-Obstétrique'!E90+Pédiatrie!E90+SSR!E90+SLD!E90+Psychiatrie!E90</f>
        <v>0</v>
      </c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308">
        <f>Médecine!E91+Chirurgie!E91+Réanimation!E91+'Gynécologie-Obstétrique'!E91+Pédiatrie!E91+SSR!E91+SLD!E91+Psychiatrie!E91</f>
        <v>0</v>
      </c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IF(C8=0,"",H92/$C$8*1000)</f>
        <v/>
      </c>
      <c r="J92" s="199" t="str">
        <f>IF($I$8="","",H92/$I$8*100)</f>
        <v/>
      </c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310">
        <f>Médecine!E95+Chirurgie!E95+Réanimation!E95+'Gynécologie-Obstétrique'!E95+Pédiatrie!E95+SSR!E95+SLD!E95+Psychiatrie!E95</f>
        <v>0</v>
      </c>
      <c r="F95" s="119">
        <f>E95*D95</f>
        <v>0</v>
      </c>
      <c r="G95" s="45">
        <v>15</v>
      </c>
      <c r="H95" s="139">
        <f>F95/G95</f>
        <v>0</v>
      </c>
      <c r="I95" s="199" t="str">
        <f>IF(C8=0,"",H95/$C$8*1000)</f>
        <v/>
      </c>
      <c r="J95" s="199" t="str">
        <f>IF($I$8="","",H95/$I$8*100)</f>
        <v/>
      </c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306">
        <f>Médecine!E97+Chirurgie!E97+Réanimation!E97+'Gynécologie-Obstétrique'!E97+Pédiatrie!E97+SSR!E97+SLD!E97+Psychiatrie!E97</f>
        <v>0</v>
      </c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308">
        <f>Médecine!E98+Chirurgie!E98+Réanimation!E98+'Gynécologie-Obstétrique'!E98+Pédiatrie!E98+SSR!E98+SLD!E98+Psychiatrie!E98</f>
        <v>0</v>
      </c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IF($C$8=0,"",H99/$C$8*1000)</f>
        <v/>
      </c>
      <c r="J99" s="199" t="str">
        <f>IF($I$8="","",H99/$I$8*100)</f>
        <v/>
      </c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IF($C$8=0,"",H100/$C$8*1000)</f>
        <v/>
      </c>
      <c r="J100" s="114" t="str">
        <f>IF($I$8="","",H100/$I$8*100)</f>
        <v/>
      </c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306">
        <f>Médecine!E103+Chirurgie!E103+Réanimation!E103+'Gynécologie-Obstétrique'!E103+Pédiatrie!E103+SSR!E103+SLD!E103+Psychiatrie!E103</f>
        <v>0</v>
      </c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308">
        <f>Médecine!E104+Chirurgie!E104+Réanimation!E104+'Gynécologie-Obstétrique'!E104+Pédiatrie!E104+SSR!E104+SLD!E104+Psychiatrie!E104</f>
        <v>0</v>
      </c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IF(C8=0,"",H105/$C$8*1000)</f>
        <v/>
      </c>
      <c r="J105" s="199" t="str">
        <f>IF($I$8="","",H105/$I$8*100)</f>
        <v/>
      </c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IF(C8=0,"",H106/$C$8*1000)</f>
        <v/>
      </c>
      <c r="J106" s="114" t="str">
        <f>IF($I$8="","",H106/$I$8*100)</f>
        <v/>
      </c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IF(C8=0,"",H107/$C$8*1000)</f>
        <v/>
      </c>
      <c r="J107" s="258" t="str">
        <f>IF($I$8="","",H107/$I$8*100)</f>
        <v/>
      </c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306">
        <f>Médecine!E112+Chirurgie!E112+Réanimation!E112+'Gynécologie-Obstétrique'!E112+Pédiatrie!E112+SSR!E112+SLD!E112+Psychiatrie!E112</f>
        <v>0</v>
      </c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307">
        <f>Médecine!E113+Chirurgie!E113+Réanimation!E113+'Gynécologie-Obstétrique'!E113+Pédiatrie!E113+SSR!E113+SLD!E113+Psychiatrie!E113</f>
        <v>0</v>
      </c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307">
        <f>Médecine!E114+Chirurgie!E114+Réanimation!E114+'Gynécologie-Obstétrique'!E114+Pédiatrie!E114+SSR!E114+SLD!E114+Psychiatrie!E114</f>
        <v>0</v>
      </c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308">
        <f>Médecine!E115+Chirurgie!E115+Réanimation!E115+'Gynécologie-Obstétrique'!E115+Pédiatrie!E115+SSR!E115+SLD!E115+Psychiatrie!E115</f>
        <v>0</v>
      </c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IF(C8=0,"",H116/$C$8*1000)</f>
        <v/>
      </c>
      <c r="J116" s="199" t="str">
        <f>IF($I$8="","",H116/$I$8*100)</f>
        <v/>
      </c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306">
        <f>Médecine!E118+Chirurgie!E118+Réanimation!E118+'Gynécologie-Obstétrique'!E118+Pédiatrie!E118+SSR!E118+SLD!E118+Psychiatrie!E118</f>
        <v>0</v>
      </c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308">
        <f>Médecine!E119+Chirurgie!E119+Réanimation!E119+'Gynécologie-Obstétrique'!E119+Pédiatrie!E119+SSR!E119+SLD!E119+Psychiatrie!E119</f>
        <v>0</v>
      </c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IF(C8=0,"",H120/$C$8*1000)</f>
        <v/>
      </c>
      <c r="J120" s="199" t="str">
        <f>IF($I$8="","",H120/$I$8*100)</f>
        <v/>
      </c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306">
        <f>Médecine!E122+Chirurgie!E122+Réanimation!E122+'Gynécologie-Obstétrique'!E122+Pédiatrie!E122+SSR!E122+SLD!E122+Psychiatrie!E122</f>
        <v>0</v>
      </c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307">
        <f>Médecine!E123+Chirurgie!E123+Réanimation!E123+'Gynécologie-Obstétrique'!E123+Pédiatrie!E123+SSR!E123+SLD!E123+Psychiatrie!E123</f>
        <v>0</v>
      </c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307">
        <f>Médecine!E124+Chirurgie!E124+Réanimation!E124+'Gynécologie-Obstétrique'!E124+Pédiatrie!E124+SSR!E124+SLD!E124+Psychiatrie!E124</f>
        <v>0</v>
      </c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307">
        <f>Médecine!E125+Chirurgie!E125+Réanimation!E125+'Gynécologie-Obstétrique'!E125+Pédiatrie!E125+SSR!E125+SLD!E125+Psychiatrie!E125</f>
        <v>0</v>
      </c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308">
        <f>Médecine!E126+Chirurgie!E126+Réanimation!E126+'Gynécologie-Obstétrique'!E126+Pédiatrie!E126+SSR!E126+SLD!E126+Psychiatrie!E126</f>
        <v>0</v>
      </c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IF(C8=0,"",H127/$C$8*1000)</f>
        <v/>
      </c>
      <c r="J127" s="199" t="str">
        <f>IF($I$8="","",H127/$I$8*100)</f>
        <v/>
      </c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306">
        <f>Médecine!E129+Chirurgie!E129+Réanimation!E129+'Gynécologie-Obstétrique'!E129+Pédiatrie!E129+SSR!E129+SLD!E129+Psychiatrie!E129</f>
        <v>0</v>
      </c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307">
        <f>Médecine!E130+Chirurgie!E130+Réanimation!E130+'Gynécologie-Obstétrique'!E130+Pédiatrie!E130+SSR!E130+SLD!E130+Psychiatrie!E130</f>
        <v>0</v>
      </c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307">
        <f>Médecine!E131+Chirurgie!E131+Réanimation!E131+'Gynécologie-Obstétrique'!E131+Pédiatrie!E131+SSR!E131+SLD!E131+Psychiatrie!E131</f>
        <v>0</v>
      </c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307">
        <f>Médecine!E132+Chirurgie!E132+Réanimation!E132+'Gynécologie-Obstétrique'!E132+Pédiatrie!E132+SSR!E132+SLD!E132+Psychiatrie!E132</f>
        <v>0</v>
      </c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308">
        <f>Médecine!E133+Chirurgie!E133+Réanimation!E133+'Gynécologie-Obstétrique'!E133+Pédiatrie!E133+SSR!E133+SLD!E133+Psychiatrie!E133</f>
        <v>0</v>
      </c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IF(C8=0,"",H134/$C$8*1000)</f>
        <v/>
      </c>
      <c r="J134" s="199" t="str">
        <f>IF($I$8="","",H134/$I$8*100)</f>
        <v/>
      </c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IF(C8=0,"",H135/$C$8*1000)</f>
        <v/>
      </c>
      <c r="J135" s="114" t="str">
        <f>IF($I$8="","",H135/$I$8*100)</f>
        <v/>
      </c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306">
        <f>Médecine!E138+Chirurgie!E138+Réanimation!E138+'Gynécologie-Obstétrique'!E138+Pédiatrie!E138+SSR!E138+SLD!E138+Psychiatrie!E138</f>
        <v>0</v>
      </c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308">
        <f>Médecine!E139+Chirurgie!E139+Réanimation!E139+'Gynécologie-Obstétrique'!E139+Pédiatrie!E139+SSR!E139+SLD!E139+Psychiatrie!E139</f>
        <v>0</v>
      </c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IF(C8=0,"",H140/$C$8*1000)</f>
        <v/>
      </c>
      <c r="J140" s="199" t="str">
        <f>IF($I$8="","",H140/$I$8*100)</f>
        <v/>
      </c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306">
        <f>Médecine!E142+Chirurgie!E142+Réanimation!E142+'Gynécologie-Obstétrique'!E142+Pédiatrie!E142+SSR!E142+SLD!E142+Psychiatrie!E142</f>
        <v>0</v>
      </c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307">
        <f>Médecine!E143+Chirurgie!E143+Réanimation!E143+'Gynécologie-Obstétrique'!E143+Pédiatrie!E143+SSR!E143+SLD!E143+Psychiatrie!E143</f>
        <v>0</v>
      </c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307">
        <f>Médecine!E144+Chirurgie!E144+Réanimation!E144+'Gynécologie-Obstétrique'!E144+Pédiatrie!E144+SSR!E144+SLD!E144+Psychiatrie!E144</f>
        <v>0</v>
      </c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307">
        <f>Médecine!E145+Chirurgie!E145+Réanimation!E145+'Gynécologie-Obstétrique'!E145+Pédiatrie!E145+SSR!E145+SLD!E145+Psychiatrie!E145</f>
        <v>0</v>
      </c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308">
        <f>Médecine!E146+Chirurgie!E146+Réanimation!E146+'Gynécologie-Obstétrique'!E146+Pédiatrie!E146+SSR!E146+SLD!E146+Psychiatrie!E146</f>
        <v>0</v>
      </c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IF(C8=0,"",H147/$C$8*1000)</f>
        <v/>
      </c>
      <c r="J147" s="205" t="str">
        <f>IF($I$8="","",H147/$I$8*100)</f>
        <v/>
      </c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306">
        <f>Médecine!E148+Chirurgie!E148+Réanimation!E148+'Gynécologie-Obstétrique'!E148+Pédiatrie!E148+SSR!E148+SLD!E148+Psychiatrie!E148</f>
        <v>0</v>
      </c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307">
        <f>Médecine!E149+Chirurgie!E149+Réanimation!E149+'Gynécologie-Obstétrique'!E149+Pédiatrie!E149+SSR!E149+SLD!E149+Psychiatrie!E149</f>
        <v>0</v>
      </c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308">
        <f>Médecine!E150+Chirurgie!E150+Réanimation!E150+'Gynécologie-Obstétrique'!E150+Pédiatrie!E150+SSR!E150+SLD!E150+Psychiatrie!E150</f>
        <v>0</v>
      </c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IF(C8=0,"",H151/$C$8*1000)</f>
        <v/>
      </c>
      <c r="J151" s="205" t="str">
        <f>IF($I$8="","",H151/$I$8*100)</f>
        <v/>
      </c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IF(C8=0,"",H152/$C$8*1000)</f>
        <v/>
      </c>
      <c r="J152" s="199" t="str">
        <f>IF($I$8="","",H152/$I$8*100)</f>
        <v/>
      </c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310">
        <f>Médecine!E154+Chirurgie!E154+Réanimation!E154+'Gynécologie-Obstétrique'!E154+Pédiatrie!E154+SSR!E154+SLD!E154+Psychiatrie!E154</f>
        <v>0</v>
      </c>
      <c r="F154" s="119">
        <f>E154*D154</f>
        <v>0</v>
      </c>
      <c r="G154" s="45">
        <v>6</v>
      </c>
      <c r="H154" s="139">
        <f>F154/G154</f>
        <v>0</v>
      </c>
      <c r="I154" s="199" t="str">
        <f>IF(C8=0,"",H154/$C$8*1000)</f>
        <v/>
      </c>
      <c r="J154" s="199" t="str">
        <f>IF($I$8="","",H154/$I$8*100)</f>
        <v/>
      </c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IF(C8=0,"",H155/$C$8*1000)</f>
        <v/>
      </c>
      <c r="J155" s="114" t="str">
        <f>IF($I$8="","",H155/$I$8*100)</f>
        <v/>
      </c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IF(C8=0,"",H156/$C$8*1000)</f>
        <v/>
      </c>
      <c r="J156" s="114" t="str">
        <f>IF($I$8="","",H156/$I$8*100)</f>
        <v/>
      </c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306">
        <f>Médecine!E160+Chirurgie!E160+Réanimation!E160+'Gynécologie-Obstétrique'!E160+Pédiatrie!E160+SSR!E160+SLD!E160+Psychiatrie!E160</f>
        <v>0</v>
      </c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307">
        <f>Médecine!E161+Chirurgie!E161+Réanimation!E161+'Gynécologie-Obstétrique'!E161+Pédiatrie!E161+SSR!E161+SLD!E161+Psychiatrie!E161</f>
        <v>0</v>
      </c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308">
        <f>Médecine!E162+Chirurgie!E162+Réanimation!E162+'Gynécologie-Obstétrique'!E162+Pédiatrie!E162+SSR!E162+SLD!E162+Psychiatrie!E162</f>
        <v>0</v>
      </c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IF(C8=0,"",H163/$C$8*1000)</f>
        <v/>
      </c>
      <c r="J163" s="199" t="str">
        <f>IF($I$8="","",H163/$I$8*100)</f>
        <v/>
      </c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306">
        <f>Médecine!E165+Chirurgie!E165+Réanimation!E165+'Gynécologie-Obstétrique'!E165+Pédiatrie!E165+SSR!E165+SLD!E165+Psychiatrie!E165</f>
        <v>0</v>
      </c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307">
        <f>Médecine!E166+Chirurgie!E166+Réanimation!E166+'Gynécologie-Obstétrique'!E166+Pédiatrie!E166+SSR!E166+SLD!E166+Psychiatrie!E166</f>
        <v>0</v>
      </c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308">
        <f>Médecine!E167+Chirurgie!E167+Réanimation!E167+'Gynécologie-Obstétrique'!E167+Pédiatrie!E167+SSR!E167+SLD!E167+Psychiatrie!E167</f>
        <v>0</v>
      </c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IF(C8=0,"",H168/$C$8*1000)</f>
        <v/>
      </c>
      <c r="J168" s="199" t="str">
        <f>IF($I$8="","",H168/$I$8*100)</f>
        <v/>
      </c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309">
        <f>Médecine!E170+Chirurgie!E170+Réanimation!E170+'Gynécologie-Obstétrique'!E170+Pédiatrie!E170+SSR!E170+SLD!E170+Psychiatrie!E170</f>
        <v>0</v>
      </c>
      <c r="F170" s="19">
        <f>E170*D170</f>
        <v>0</v>
      </c>
      <c r="G170" s="50">
        <v>1.2</v>
      </c>
      <c r="H170" s="174">
        <f>F170/G170</f>
        <v>0</v>
      </c>
      <c r="I170" s="199" t="str">
        <f>IF(C8=0,"",H170/$C$8*1000)</f>
        <v/>
      </c>
      <c r="J170" s="199" t="str">
        <f>IF($I$8="","",H170/$I$8*100)</f>
        <v/>
      </c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IF(C8=0,"",H171/$C$8*1000)</f>
        <v/>
      </c>
      <c r="J171" s="114" t="str">
        <f>IF($I$8="","",H171/$I$8*100)</f>
        <v/>
      </c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306">
        <f>Médecine!E174+Chirurgie!E174+Réanimation!E174+'Gynécologie-Obstétrique'!E174+Pédiatrie!E174+SSR!E174+SLD!E174+Psychiatrie!E174</f>
        <v>0</v>
      </c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307">
        <f>Médecine!E175+Chirurgie!E175+Réanimation!E175+'Gynécologie-Obstétrique'!E175+Pédiatrie!E175+SSR!E175+SLD!E175+Psychiatrie!E175</f>
        <v>0</v>
      </c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308">
        <f>Médecine!E176+Chirurgie!E176+Réanimation!E176+'Gynécologie-Obstétrique'!E176+Pédiatrie!E176+SSR!E176+SLD!E176+Psychiatrie!E176</f>
        <v>0</v>
      </c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IF(C8=0,"",H177/$C$8*1000)</f>
        <v/>
      </c>
      <c r="J177" s="199" t="str">
        <f>IF($I$8="","",H177/$I$8*100)</f>
        <v/>
      </c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306">
        <f>Médecine!E179+Chirurgie!E179+Réanimation!E179+'Gynécologie-Obstétrique'!E179+Pédiatrie!E179+SSR!E179+SLD!E179+Psychiatrie!E179</f>
        <v>0</v>
      </c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307">
        <f>Médecine!E180+Chirurgie!E180+Réanimation!E180+'Gynécologie-Obstétrique'!E180+Pédiatrie!E180+SSR!E180+SLD!E180+Psychiatrie!E180</f>
        <v>0</v>
      </c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307">
        <f>Médecine!E181+Chirurgie!E181+Réanimation!E181+'Gynécologie-Obstétrique'!E181+Pédiatrie!E181+SSR!E181+SLD!E181+Psychiatrie!E181</f>
        <v>0</v>
      </c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308">
        <f>Médecine!E182+Chirurgie!E182+Réanimation!E182+'Gynécologie-Obstétrique'!E182+Pédiatrie!E182+SSR!E182+SLD!E182+Psychiatrie!E182</f>
        <v>0</v>
      </c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IF(C8=0,"",H183/$C$8*1000)</f>
        <v/>
      </c>
      <c r="J183" s="199" t="str">
        <f>IF($I$8="","",H183/$I$8*100)</f>
        <v/>
      </c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IF(C8=0,"",H184/$C$8*1000)</f>
        <v/>
      </c>
      <c r="J184" s="114" t="str">
        <f>IF($I$8="","",H184/$I$8*100)</f>
        <v/>
      </c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306">
        <f>Médecine!E187+Chirurgie!E187+Réanimation!E187+'Gynécologie-Obstétrique'!E187+Pédiatrie!E187+SSR!E187+SLD!E187+Psychiatrie!E187</f>
        <v>0</v>
      </c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307">
        <f>Médecine!E188+Chirurgie!E188+Réanimation!E188+'Gynécologie-Obstétrique'!E188+Pédiatrie!E188+SSR!E188+SLD!E188+Psychiatrie!E188</f>
        <v>0</v>
      </c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307">
        <f>Médecine!E189+Chirurgie!E189+Réanimation!E189+'Gynécologie-Obstétrique'!E189+Pédiatrie!E189+SSR!E189+SLD!E189+Psychiatrie!E189</f>
        <v>0</v>
      </c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308">
        <f>Médecine!E190+Chirurgie!E190+Réanimation!E190+'Gynécologie-Obstétrique'!E190+Pédiatrie!E190+SSR!E190+SLD!E190+Psychiatrie!E190</f>
        <v>0</v>
      </c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IF(C8=0,"",H191/$C$8*1000)</f>
        <v/>
      </c>
      <c r="J191" s="199" t="str">
        <f>IF($I$8="","",H191/$I$8*100)</f>
        <v/>
      </c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309">
        <f>Médecine!E193+Chirurgie!E193+Réanimation!E193+'Gynécologie-Obstétrique'!E193+Pédiatrie!E193+SSR!E193+SLD!E193+Psychiatrie!E193</f>
        <v>0</v>
      </c>
      <c r="F193" s="29">
        <f>E193*D193</f>
        <v>0</v>
      </c>
      <c r="G193" s="54">
        <v>6</v>
      </c>
      <c r="H193" s="24">
        <f>F193/G193</f>
        <v>0</v>
      </c>
      <c r="I193" s="199" t="str">
        <f>IF(C8=0,"",H193/$C$8*1000)</f>
        <v/>
      </c>
      <c r="J193" s="199" t="str">
        <f>IF($I$8="","",H193/$I$8*100)</f>
        <v/>
      </c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306">
        <f>Médecine!E195+Chirurgie!E195+Réanimation!E195+'Gynécologie-Obstétrique'!E195+Pédiatrie!E195+SSR!E195+SLD!E195+Psychiatrie!E195</f>
        <v>0</v>
      </c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307">
        <f>Médecine!E196+Chirurgie!E196+Réanimation!E196+'Gynécologie-Obstétrique'!E196+Pédiatrie!E196+SSR!E196+SLD!E196+Psychiatrie!E196</f>
        <v>0</v>
      </c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308">
        <f>Médecine!E197+Chirurgie!E197+Réanimation!E197+'Gynécologie-Obstétrique'!E197+Pédiatrie!E197+SSR!E197+SLD!E197+Psychiatrie!E197</f>
        <v>0</v>
      </c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IF(C8=0,"",H198/$C$8*1000)</f>
        <v/>
      </c>
      <c r="J198" s="199" t="str">
        <f>IF($I$8="","",H198/$I$8*100)</f>
        <v/>
      </c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309">
        <f>Médecine!E200+Chirurgie!E200+Réanimation!E200+'Gynécologie-Obstétrique'!E200+Pédiatrie!E200+SSR!E200+SLD!E200+Psychiatrie!E200</f>
        <v>0</v>
      </c>
      <c r="F200" s="29">
        <f>E200*D200</f>
        <v>0</v>
      </c>
      <c r="G200" s="54">
        <v>3</v>
      </c>
      <c r="H200" s="24">
        <f>F200/G200</f>
        <v>0</v>
      </c>
      <c r="I200" s="199" t="str">
        <f>IF(C8=0,"",H200/$C$8*1000)</f>
        <v/>
      </c>
      <c r="J200" s="199" t="str">
        <f>IF($I$8="","",H200/$I$8*100)</f>
        <v/>
      </c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IF(C8=0,"",H201/$C$8*1000)</f>
        <v/>
      </c>
      <c r="J201" s="114" t="str">
        <f>IF($I$8="","",H201/$I$8*100)</f>
        <v/>
      </c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IF(C8=0,"",H202/$C$8*1000)</f>
        <v/>
      </c>
      <c r="J202" s="114" t="str">
        <f>IF($I$8="","",H202/$I$8*100)</f>
        <v/>
      </c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IF(C8=0,"",H203/$C$8*1000)</f>
        <v/>
      </c>
      <c r="J203" s="114" t="str">
        <f>IF($I$8="","",H203/$I$8*100)</f>
        <v/>
      </c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309">
        <f>Médecine!E206+Chirurgie!E206+Réanimation!E206+'Gynécologie-Obstétrique'!E206+Pédiatrie!E206+SSR!E206+SLD!E206+Psychiatrie!E206</f>
        <v>0</v>
      </c>
      <c r="F206" s="29">
        <f>E206*D206</f>
        <v>0</v>
      </c>
      <c r="G206" s="54">
        <v>1.5</v>
      </c>
      <c r="H206" s="24">
        <f>F206/G206</f>
        <v>0</v>
      </c>
      <c r="I206" s="199" t="str">
        <f>IF($C$8=0,"",H206/$C$8*1000)</f>
        <v/>
      </c>
      <c r="J206" s="199" t="str">
        <f>IF($I$8="","",H206/$I$8*100)</f>
        <v/>
      </c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309">
        <f>Médecine!E208+Chirurgie!E208+Réanimation!E208+'Gynécologie-Obstétrique'!E208+Pédiatrie!E208+SSR!E208+SLD!E208+Psychiatrie!E208</f>
        <v>0</v>
      </c>
      <c r="F208" s="29">
        <f>E208*D208</f>
        <v>0</v>
      </c>
      <c r="G208" s="54">
        <v>1.2</v>
      </c>
      <c r="H208" s="24">
        <f>F208/G208</f>
        <v>0</v>
      </c>
      <c r="I208" s="199" t="str">
        <f>IF($C$8=0,"",H208/$C$8*1000)</f>
        <v/>
      </c>
      <c r="J208" s="199" t="str">
        <f>IF($I$8="","",H208/$I$8*100)</f>
        <v/>
      </c>
    </row>
    <row r="209" spans="1:10" x14ac:dyDescent="0.2">
      <c r="A209" s="110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IF($C$8=0,"",H209/$C$8*1000)</f>
        <v/>
      </c>
      <c r="J209" s="114" t="str">
        <f>IF($I$8="","",H209/$I$8*100)</f>
        <v/>
      </c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IF(C8=0,"",H210/$C$8*1000)</f>
        <v/>
      </c>
      <c r="J210" s="114" t="str">
        <f>IF($I$8="","",H210/$I$8*100)</f>
        <v/>
      </c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306">
        <f>Médecine!E214+Chirurgie!E214+Réanimation!E214+'Gynécologie-Obstétrique'!E214+Pédiatrie!E214+SSR!E214+SLD!E214+Psychiatrie!E214</f>
        <v>0</v>
      </c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308">
        <f>Médecine!E215+Chirurgie!E215+Réanimation!E215+'Gynécologie-Obstétrique'!E215+Pédiatrie!E215+SSR!E215+SLD!E215+Psychiatrie!E215</f>
        <v>0</v>
      </c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IF(C8=0,"",H216/$C$8*1000)</f>
        <v/>
      </c>
      <c r="J216" s="199" t="str">
        <f>IF($I$8="","",H216/$I$8*100)</f>
        <v/>
      </c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306">
        <f>Médecine!E218+Chirurgie!E218+Réanimation!E218+'Gynécologie-Obstétrique'!E218+Pédiatrie!E218+SSR!E218+SLD!E218+Psychiatrie!E218</f>
        <v>0</v>
      </c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308">
        <f>Médecine!E219+Chirurgie!E219+Réanimation!E219+'Gynécologie-Obstétrique'!E219+Pédiatrie!E219+SSR!E219+SLD!E219+Psychiatrie!E219</f>
        <v>0</v>
      </c>
      <c r="F219" s="19">
        <f>E219*D219</f>
        <v>0</v>
      </c>
      <c r="G219" s="50">
        <v>2</v>
      </c>
      <c r="H219" s="339"/>
      <c r="I219" s="25"/>
      <c r="J219" s="122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207" t="str">
        <f>IF(C8=0,"",H220/$C$8*1000)</f>
        <v/>
      </c>
      <c r="J220" s="199" t="str">
        <f>IF($I$8="","",H220/$I$8*100)</f>
        <v/>
      </c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IF(C8=0,"",H221/$C$8*1000)</f>
        <v/>
      </c>
      <c r="J221" s="114" t="str">
        <f>IF($I$8="","",H221/$I$8*100)</f>
        <v/>
      </c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309">
        <f>Médecine!E223+Chirurgie!E223+Réanimation!E223+'Gynécologie-Obstétrique'!E223+Pédiatrie!E223+SSR!E223+SLD!E223+Psychiatrie!E223</f>
        <v>0</v>
      </c>
      <c r="F223" s="23">
        <f>E223*D223</f>
        <v>0</v>
      </c>
      <c r="G223" s="54">
        <v>1</v>
      </c>
      <c r="H223" s="24">
        <f>F223/G223</f>
        <v>0</v>
      </c>
      <c r="I223" s="207" t="str">
        <f>IF(C8=0,"",H223/$C$8*1000)</f>
        <v/>
      </c>
      <c r="J223" s="199" t="str">
        <f>IF($I$8="","",H223/$I$8*100)</f>
        <v/>
      </c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IF(C8=0,"",H224/$C$8*1000)</f>
        <v/>
      </c>
      <c r="J224" s="114" t="str">
        <f>IF($I$8="","",H224/$I$8*100)</f>
        <v/>
      </c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309">
        <f>Médecine!E228+Chirurgie!E228+Réanimation!E228+'Gynécologie-Obstétrique'!E228+Pédiatrie!E228+SSR!E228+SLD!E228+Psychiatrie!E228</f>
        <v>0</v>
      </c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IF(C8=0,"",H229/$C$8*1000)</f>
        <v/>
      </c>
      <c r="J229" s="205" t="str">
        <f>IF($I$8="","",H229/$I$8*100)</f>
        <v/>
      </c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309">
        <f>Médecine!E230+Chirurgie!E230+Réanimation!E230+'Gynécologie-Obstétrique'!E230+Pédiatrie!E230+SSR!E230+SLD!E230+Psychiatrie!E230</f>
        <v>0</v>
      </c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IF(C8=0,"",H231/$C$8*1000)</f>
        <v/>
      </c>
      <c r="J231" s="205" t="str">
        <f>IF($I$8="","",H231/$I$8*100)</f>
        <v/>
      </c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IF(C8=0,"",H232/$C$8*1000)</f>
        <v/>
      </c>
      <c r="J232" s="199" t="str">
        <f>IF($I$8="","",H232/$I$8*100)</f>
        <v/>
      </c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IF(C8=0,"",H233/$C$8*1000)</f>
        <v/>
      </c>
      <c r="J233" s="258" t="str">
        <f>IF($I$8="","",H233/$I$8*100)</f>
        <v/>
      </c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IF(C8=0,"",H234/$C$8*1000)</f>
        <v/>
      </c>
      <c r="J234" s="114" t="str">
        <f>IF($I$8="","",H234/$I$8*100)</f>
        <v/>
      </c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309">
        <f>Médecine!E238+Chirurgie!E238+Réanimation!E238+'Gynécologie-Obstétrique'!E238+Pédiatrie!E238+SSR!E238+SLD!E238+Psychiatrie!E238</f>
        <v>0</v>
      </c>
      <c r="F238" s="130">
        <f>E238*D238</f>
        <v>0</v>
      </c>
      <c r="G238" s="48">
        <v>0.6</v>
      </c>
      <c r="H238" s="139">
        <f>F238/G238</f>
        <v>0</v>
      </c>
      <c r="I238" s="199" t="str">
        <f>IF(C8=0,"",H238/$C$8*1000)</f>
        <v/>
      </c>
      <c r="J238" s="199" t="str">
        <f>IF($I$8="","",H238/$I$8*100)</f>
        <v/>
      </c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306">
        <f>Médecine!E240+Chirurgie!E240+Réanimation!E240+'Gynécologie-Obstétrique'!E240+Pédiatrie!E240+SSR!E240+SLD!E240+Psychiatrie!E240</f>
        <v>0</v>
      </c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308">
        <f>Médecine!E241+Chirurgie!E241+Réanimation!E241+'Gynécologie-Obstétrique'!E241+Pédiatrie!E241+SSR!E241+SLD!E241+Psychiatrie!E241</f>
        <v>0</v>
      </c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IF(C8=0,"",H242/$C$8*1000)</f>
        <v/>
      </c>
      <c r="J242" s="205" t="str">
        <f>IF($I$8="","",H242/$I$8*100)</f>
        <v/>
      </c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309">
        <f>Médecine!E243+Chirurgie!E243+Réanimation!E243+'Gynécologie-Obstétrique'!E243+Pédiatrie!E243+SSR!E243+SLD!E243+Psychiatrie!E243</f>
        <v>0</v>
      </c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IF(C8=0,"",H244/$C$8*1000)</f>
        <v/>
      </c>
      <c r="J244" s="205" t="str">
        <f>IF($I$8="","",H244/$I$8*100)</f>
        <v/>
      </c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IF(C8=0,"",H245/$C$8*1000)</f>
        <v/>
      </c>
      <c r="J245" s="199" t="str">
        <f>IF($I$8="","",H245/$I$8*100)</f>
        <v/>
      </c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306">
        <f>Médecine!E247+Chirurgie!E247+Réanimation!E247+'Gynécologie-Obstétrique'!E247+Pédiatrie!E247+SSR!E247+SLD!E247+Psychiatrie!E247</f>
        <v>0</v>
      </c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308">
        <f>Médecine!E248+Chirurgie!E248+Réanimation!E248+'Gynécologie-Obstétrique'!E248+Pédiatrie!E248+SSR!E248+SLD!E248+Psychiatrie!E248</f>
        <v>0</v>
      </c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IF($C$8=0,"",H249/$C$8*1000)</f>
        <v/>
      </c>
      <c r="J249" s="199" t="str">
        <f>IF($I$8="","",H249/$I$8*100)</f>
        <v/>
      </c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309">
        <f>Médecine!E251+Chirurgie!E251+Réanimation!E251+'Gynécologie-Obstétrique'!E251+Pédiatrie!E251+SSR!E251+SLD!E251+Psychiatrie!E251</f>
        <v>0</v>
      </c>
      <c r="F251" s="140">
        <f>E251*D251</f>
        <v>0</v>
      </c>
      <c r="G251" s="50">
        <v>0.6</v>
      </c>
      <c r="H251" s="170">
        <f>F251/G251</f>
        <v>0</v>
      </c>
      <c r="I251" s="199" t="str">
        <f>IF(C8=0,"",H251/$C$8*1000)</f>
        <v/>
      </c>
      <c r="J251" s="199" t="str">
        <f>IF($I$8="","",H251/$I$8*100)</f>
        <v/>
      </c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306">
        <f>Médecine!E253+Chirurgie!E253+Réanimation!E253+'Gynécologie-Obstétrique'!E253+Pédiatrie!E253+SSR!E253+SLD!E253+Psychiatrie!E253</f>
        <v>0</v>
      </c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308">
        <f>Médecine!E254+Chirurgie!E254+Réanimation!E254+'Gynécologie-Obstétrique'!E254+Pédiatrie!E254+SSR!E254+SLD!E254+Psychiatrie!E254</f>
        <v>0</v>
      </c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IF(C8=0,"",H255/$C$8*1000)</f>
        <v/>
      </c>
      <c r="J255" s="199" t="str">
        <f>IF($I$8="","",H255/$I$8*100)</f>
        <v/>
      </c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309">
        <f>Médecine!E257+Chirurgie!E257+Réanimation!E257+'Gynécologie-Obstétrique'!E257+Pédiatrie!E257+SSR!E257+SLD!E257+Psychiatrie!E257</f>
        <v>0</v>
      </c>
      <c r="F257" s="155">
        <f>E257*D257</f>
        <v>0</v>
      </c>
      <c r="G257" s="54">
        <v>0.1</v>
      </c>
      <c r="H257" s="139">
        <f>F257/G257</f>
        <v>0</v>
      </c>
      <c r="I257" s="199" t="str">
        <f>IF(C8=0,"",H257/$C$8*1000)</f>
        <v/>
      </c>
      <c r="J257" s="199" t="str">
        <f>IF($I$8="","",H257/$I$8*100)</f>
        <v/>
      </c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IF(C8=0,"",H258/$C$8*1000)</f>
        <v/>
      </c>
      <c r="J258" s="258" t="str">
        <f>IF($I$8="","",H258/$I$8*100)</f>
        <v/>
      </c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306">
        <f>Médecine!E262+Chirurgie!E262+Réanimation!E262+'Gynécologie-Obstétrique'!E262+Pédiatrie!E262+SSR!E262+SLD!E262+Psychiatrie!E262</f>
        <v>0</v>
      </c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307">
        <f>Médecine!E263+Chirurgie!E263+Réanimation!E263+'Gynécologie-Obstétrique'!E263+Pédiatrie!E263+SSR!E263+SLD!E263+Psychiatrie!E263</f>
        <v>0</v>
      </c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307">
        <f>Médecine!E264+Chirurgie!E264+Réanimation!E264+'Gynécologie-Obstétrique'!E264+Pédiatrie!E264+SSR!E264+SLD!E264+Psychiatrie!E264</f>
        <v>0</v>
      </c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IF(C8=0,"",H265/$C$8*1000)</f>
        <v/>
      </c>
      <c r="J265" s="205" t="str">
        <f>IF($I$8="","",H265/$I$8*100)</f>
        <v/>
      </c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308">
        <f>Médecine!E266+Chirurgie!E266+Réanimation!E266+'Gynécologie-Obstétrique'!E266+Pédiatrie!E266+SSR!E266+SLD!E266+Psychiatrie!E266</f>
        <v>0</v>
      </c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IF(C8=0,"",H267/$C$8*1000)</f>
        <v/>
      </c>
      <c r="J267" s="205" t="str">
        <f>IF($I$8="","",H267/$I$8*100)</f>
        <v/>
      </c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IF(C8=0,"",H268/$C$8*1000)</f>
        <v/>
      </c>
      <c r="J268" s="199" t="str">
        <f>IF($I$8="","",H268/$I$8*100)</f>
        <v/>
      </c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309">
        <f>Médecine!E270+Chirurgie!E270+Réanimation!E270+'Gynécologie-Obstétrique'!E270+Pédiatrie!E270+SSR!E270+SLD!E270+Psychiatrie!E270</f>
        <v>0</v>
      </c>
      <c r="F270" s="130">
        <f>E270*D270</f>
        <v>0</v>
      </c>
      <c r="G270" s="48">
        <v>0.6</v>
      </c>
      <c r="H270" s="170">
        <f>F270/G270</f>
        <v>0</v>
      </c>
      <c r="I270" s="199" t="str">
        <f>IF(C8=0,"",H270/$C$8*1000)</f>
        <v/>
      </c>
      <c r="J270" s="199" t="str">
        <f>IF($I$8="","",H270/$I$8*100)</f>
        <v/>
      </c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309">
        <f>Médecine!E272+Chirurgie!E272+Réanimation!E272+'Gynécologie-Obstétrique'!E272+Pédiatrie!E272+SSR!E272+SLD!E272+Psychiatrie!E272</f>
        <v>0</v>
      </c>
      <c r="F272" s="119">
        <f>E272*D272</f>
        <v>0</v>
      </c>
      <c r="G272" s="45">
        <v>4</v>
      </c>
      <c r="H272" s="139">
        <f>F272/G272</f>
        <v>0</v>
      </c>
      <c r="I272" s="199" t="str">
        <f>IF(C8=0,"",H272/$C$8*1000)</f>
        <v/>
      </c>
      <c r="J272" s="199" t="str">
        <f>IF($I$8="","",H272/$I$8*100)</f>
        <v/>
      </c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IF(C8=0,"",H273/$C$8*1000)</f>
        <v/>
      </c>
      <c r="J273" s="199" t="str">
        <f>IF($I$8="","",H273/$I$8*100)</f>
        <v/>
      </c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IF(C8=0,"",H274/$C$8*1000)</f>
        <v/>
      </c>
      <c r="J274" s="258" t="str">
        <f>IF($I$8="","",H274/$I$8*100)</f>
        <v/>
      </c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306">
        <f>Médecine!E279+Chirurgie!E279+Réanimation!E279+'Gynécologie-Obstétrique'!E279+Pédiatrie!E279+SSR!E279+SLD!E279+Psychiatrie!E279</f>
        <v>0</v>
      </c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307">
        <f>Médecine!E280+Chirurgie!E280+Réanimation!E280+'Gynécologie-Obstétrique'!E280+Pédiatrie!E280+SSR!E280+SLD!E280+Psychiatrie!E280</f>
        <v>0</v>
      </c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307">
        <f>Médecine!E281+Chirurgie!E281+Réanimation!E281+'Gynécologie-Obstétrique'!E281+Pédiatrie!E281+SSR!E281+SLD!E281+Psychiatrie!E281</f>
        <v>0</v>
      </c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307">
        <f>Médecine!E282+Chirurgie!E282+Réanimation!E282+'Gynécologie-Obstétrique'!E282+Pédiatrie!E282+SSR!E282+SLD!E282+Psychiatrie!E282</f>
        <v>0</v>
      </c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IF(C8=0,"",H283/$C$8*1000)</f>
        <v/>
      </c>
      <c r="J283" s="205" t="str">
        <f>IF($I$8="","",H283/$I$8*100)</f>
        <v/>
      </c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307">
        <f>Médecine!E284+Chirurgie!E284+Réanimation!E284+'Gynécologie-Obstétrique'!E284+Pédiatrie!E284+SSR!E284+SLD!E284+Psychiatrie!E284</f>
        <v>0</v>
      </c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308">
        <f>Médecine!E285+Chirurgie!E285+Réanimation!E285+'Gynécologie-Obstétrique'!E285+Pédiatrie!E285+SSR!E285+SLD!E285+Psychiatrie!E285</f>
        <v>0</v>
      </c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IF(C8=0,"",H286/$C$8*1000)</f>
        <v/>
      </c>
      <c r="J286" s="205" t="str">
        <f>IF($I$8="","",H286/$I$8*100)</f>
        <v/>
      </c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IF(C8=0,"",H287/$C$8*1000)</f>
        <v/>
      </c>
      <c r="J287" s="199" t="str">
        <f>IF($I$8="","",H287/$I$8*100)</f>
        <v/>
      </c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307">
        <f>Médecine!E289+Chirurgie!E289+Réanimation!E289+'Gynécologie-Obstétrique'!E289+Pédiatrie!E289+SSR!E289+SLD!E289+Psychiatrie!E289</f>
        <v>0</v>
      </c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308">
        <f>Médecine!E290+Chirurgie!E290+Réanimation!E290+'Gynécologie-Obstétrique'!E290+Pédiatrie!E290+SSR!E290+SLD!E290+Psychiatrie!E290</f>
        <v>0</v>
      </c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IF(C8=0,"",H291/$C$8*1000)</f>
        <v/>
      </c>
      <c r="J291" s="199" t="str">
        <f>IF($I$8="","",H291/$I$8*100)</f>
        <v/>
      </c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IF(C8=0,"",H292/$C$8*1000)</f>
        <v/>
      </c>
      <c r="J292" s="199" t="str">
        <f>IF($I$8="","",H292/$I$8*100)</f>
        <v/>
      </c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306">
        <f>Médecine!E295+Chirurgie!E295+Réanimation!E295+'Gynécologie-Obstétrique'!E295+Pédiatrie!E295+SSR!E295+SLD!E295+Psychiatrie!E295</f>
        <v>0</v>
      </c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307">
        <f>Médecine!E296+Chirurgie!E296+Réanimation!E296+'Gynécologie-Obstétrique'!E296+Pédiatrie!E296+SSR!E296+SLD!E296+Psychiatrie!E296</f>
        <v>0</v>
      </c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IF(C8=0,"",H297/$C$8*1000)</f>
        <v/>
      </c>
      <c r="J297" s="205" t="str">
        <f>IF($I$8="","",H297/$I$8*100)</f>
        <v/>
      </c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309">
        <f>Médecine!E298+Chirurgie!E298+Réanimation!E298+'Gynécologie-Obstétrique'!E298+Pédiatrie!E298+SSR!E298+SLD!E298+Psychiatrie!E298</f>
        <v>0</v>
      </c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IF(C8=0,"",H299/$C$8*1000)</f>
        <v/>
      </c>
      <c r="J299" s="205" t="str">
        <f>IF($I$8="","",H299/$I$8*100)</f>
        <v/>
      </c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IF(C8=0,"",H300/$C$8*1000)</f>
        <v/>
      </c>
      <c r="J300" s="199" t="str">
        <f>IF($I$8="","",H300/$I$8*100)</f>
        <v/>
      </c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306">
        <f>Médecine!E302+Chirurgie!E302+Réanimation!E302+'Gynécologie-Obstétrique'!E302+Pédiatrie!E302+SSR!E302+SLD!E302+Psychiatrie!E302</f>
        <v>0</v>
      </c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308">
        <f>Médecine!E303+Chirurgie!E303+Réanimation!E303+'Gynécologie-Obstétrique'!E303+Pédiatrie!E303+SSR!E303+SLD!E303+Psychiatrie!E303</f>
        <v>0</v>
      </c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IF(C8=0,"",H304/$C$8*1000)</f>
        <v/>
      </c>
      <c r="J304" s="199" t="str">
        <f>IF($I$8="","",H304/$I$8*100)</f>
        <v/>
      </c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IF(C8=0,"",H305/$C$8*1000)</f>
        <v/>
      </c>
      <c r="J305" s="199" t="str">
        <f>IF($I$8="","",H305/$I$8*100)</f>
        <v/>
      </c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306">
        <f>Médecine!E307+Chirurgie!E307+Réanimation!E307+'Gynécologie-Obstétrique'!E307+Pédiatrie!E307+SSR!E307+SLD!E307+Psychiatrie!E307</f>
        <v>0</v>
      </c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307">
        <f>Médecine!E308+Chirurgie!E308+Réanimation!E308+'Gynécologie-Obstétrique'!E308+Pédiatrie!E308+SSR!E308+SLD!E308+Psychiatrie!E308</f>
        <v>0</v>
      </c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308">
        <f>Médecine!E309+Chirurgie!E309+Réanimation!E309+'Gynécologie-Obstétrique'!E309+Pédiatrie!E309+SSR!E309+SLD!E309+Psychiatrie!E309</f>
        <v>0</v>
      </c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IF(C8=0,"",H310/$C$8*1000)</f>
        <v/>
      </c>
      <c r="J310" s="199" t="str">
        <f>IF($I$8="","",H310/$I$8*100)</f>
        <v/>
      </c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306">
        <f>Médecine!E312+Chirurgie!E312+Réanimation!E312+'Gynécologie-Obstétrique'!E312+Pédiatrie!E312+SSR!E312+SLD!E312+Psychiatrie!E312</f>
        <v>0</v>
      </c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307">
        <f>Médecine!E313+Chirurgie!E313+Réanimation!E313+'Gynécologie-Obstétrique'!E313+Pédiatrie!E313+SSR!E313+SLD!E313+Psychiatrie!E313</f>
        <v>0</v>
      </c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307">
        <f>Médecine!E314+Chirurgie!E314+Réanimation!E314+'Gynécologie-Obstétrique'!E314+Pédiatrie!E314+SSR!E314+SLD!E314+Psychiatrie!E314</f>
        <v>0</v>
      </c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307">
        <f>Médecine!E315+Chirurgie!E315+Réanimation!E315+'Gynécologie-Obstétrique'!E315+Pédiatrie!E315+SSR!E315+SLD!E315+Psychiatrie!E315</f>
        <v>0</v>
      </c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308">
        <f>Médecine!E316+Chirurgie!E316+Réanimation!E316+'Gynécologie-Obstétrique'!E316+Pédiatrie!E316+SSR!E316+SLD!E316+Psychiatrie!E316</f>
        <v>0</v>
      </c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IF(C8=0,"",H317/$C$8*1000)</f>
        <v/>
      </c>
      <c r="J317" s="199" t="str">
        <f>IF($I$8="","",H317/$I$8*100)</f>
        <v/>
      </c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306">
        <f>Médecine!E319+Chirurgie!E319+Réanimation!E319+'Gynécologie-Obstétrique'!E319+Pédiatrie!E319+SSR!E319+SLD!E319+Psychiatrie!E319</f>
        <v>0</v>
      </c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307">
        <f>Médecine!E320+Chirurgie!E320+Réanimation!E320+'Gynécologie-Obstétrique'!E320+Pédiatrie!E320+SSR!E320+SLD!E320+Psychiatrie!E320</f>
        <v>0</v>
      </c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307">
        <f>Médecine!E321+Chirurgie!E321+Réanimation!E321+'Gynécologie-Obstétrique'!E321+Pédiatrie!E321+SSR!E321+SLD!E321+Psychiatrie!E321</f>
        <v>0</v>
      </c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308">
        <f>Médecine!E322+Chirurgie!E322+Réanimation!E322+'Gynécologie-Obstétrique'!E322+Pédiatrie!E322+SSR!E322+SLD!E322+Psychiatrie!E322</f>
        <v>0</v>
      </c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IF(C8=0,"",H323/$C$8*1000)</f>
        <v/>
      </c>
      <c r="J323" s="205" t="str">
        <f>IF($I$8="","",H323/$I$8*100)</f>
        <v/>
      </c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309">
        <f>Médecine!E324+Chirurgie!E324+Réanimation!E324+'Gynécologie-Obstétrique'!E324+Pédiatrie!E324+SSR!E324+SLD!E324+Psychiatrie!E324</f>
        <v>0</v>
      </c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IF(C8=0,"",H325/$C$8*1000)</f>
        <v/>
      </c>
      <c r="J325" s="205" t="str">
        <f>IF($I$8="","",H325/$I$8*100)</f>
        <v/>
      </c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IF(C8=0,"",H326/$C$8*1000)</f>
        <v/>
      </c>
      <c r="J326" s="199" t="str">
        <f>IF($I$8="","",H326/$I$8*100)</f>
        <v/>
      </c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306">
        <f>Médecine!E328+Chirurgie!E328+Réanimation!E328+'Gynécologie-Obstétrique'!E328+Pédiatrie!E328+SSR!E328+SLD!E328+Psychiatrie!E328</f>
        <v>0</v>
      </c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307">
        <f>Médecine!E329+Chirurgie!E329+Réanimation!E329+'Gynécologie-Obstétrique'!E329+Pédiatrie!E329+SSR!E329+SLD!E329+Psychiatrie!E329</f>
        <v>0</v>
      </c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307">
        <f>Médecine!E330+Chirurgie!E330+Réanimation!E330+'Gynécologie-Obstétrique'!E330+Pédiatrie!E330+SSR!E330+SLD!E330+Psychiatrie!E330</f>
        <v>0</v>
      </c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307">
        <f>Médecine!E331+Chirurgie!E331+Réanimation!E331+'Gynécologie-Obstétrique'!E331+Pédiatrie!E331+SSR!E331+SLD!E331+Psychiatrie!E331</f>
        <v>0</v>
      </c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308">
        <f>Médecine!E332+Chirurgie!E332+Réanimation!E332+'Gynécologie-Obstétrique'!E332+Pédiatrie!E332+SSR!E332+SLD!E332+Psychiatrie!E332</f>
        <v>0</v>
      </c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IF(C8=0,"",H333/$C$8*1000)</f>
        <v/>
      </c>
      <c r="J333" s="199" t="str">
        <f>IF($I$8="","",H333/$I$8*100)</f>
        <v/>
      </c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306">
        <f>Médecine!E335+Chirurgie!E335+Réanimation!E335+'Gynécologie-Obstétrique'!E335+Pédiatrie!E335+SSR!E335+SLD!E335+Psychiatrie!E335</f>
        <v>0</v>
      </c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308">
        <f>Médecine!E336+Chirurgie!E336+Réanimation!E336+'Gynécologie-Obstétrique'!E336+Pédiatrie!E336+SSR!E336+SLD!E336+Psychiatrie!E336</f>
        <v>0</v>
      </c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IF(C8=0,"",H337/$C$8*1000)</f>
        <v/>
      </c>
      <c r="J337" s="199" t="str">
        <f>IF($I$8="","",H337/$I$8*100)</f>
        <v/>
      </c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309">
        <f>Médecine!E339+Chirurgie!E339+Réanimation!E339+'Gynécologie-Obstétrique'!E339+Pédiatrie!E339+SSR!E339+SLD!E339+Psychiatrie!E339</f>
        <v>0</v>
      </c>
      <c r="F339" s="119">
        <f>E339*D339</f>
        <v>0</v>
      </c>
      <c r="G339" s="45">
        <v>0.8</v>
      </c>
      <c r="H339" s="139">
        <f>F339/G339</f>
        <v>0</v>
      </c>
      <c r="I339" s="199" t="str">
        <f>IF(C8=0,"",H339/$C$8*1000)</f>
        <v/>
      </c>
      <c r="J339" s="199" t="str">
        <f>IF($I$8="","",H339/$I$8*100)</f>
        <v/>
      </c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IF(C8=0,"",H340/$C$8*1000)</f>
        <v/>
      </c>
      <c r="J340" s="114" t="str">
        <f>IF($I$8="","",H340/$I$8*100)</f>
        <v/>
      </c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306">
        <f>Médecine!E343+Chirurgie!E343+Réanimation!E343+'Gynécologie-Obstétrique'!E343+Pédiatrie!E343+SSR!E343+SLD!E343+Psychiatrie!E343</f>
        <v>0</v>
      </c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307">
        <f>Médecine!E344+Chirurgie!E344+Réanimation!E344+'Gynécologie-Obstétrique'!E344+Pédiatrie!E344+SSR!E344+SLD!E344+Psychiatrie!E344</f>
        <v>0</v>
      </c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308">
        <f>Médecine!E345+Chirurgie!E345+Réanimation!E345+'Gynécologie-Obstétrique'!E345+Pédiatrie!E345+SSR!E345+SLD!E345+Psychiatrie!E345</f>
        <v>0</v>
      </c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IF(C8=0,"",H346/$C$8*1000)</f>
        <v/>
      </c>
      <c r="J346" s="205" t="str">
        <f>IF($I$8="","",H346/$I$8*100)</f>
        <v/>
      </c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306">
        <f>Médecine!E347+Chirurgie!E347+Réanimation!E347+'Gynécologie-Obstétrique'!E347+Pédiatrie!E347+SSR!E347+SLD!E347+Psychiatrie!E347</f>
        <v>0</v>
      </c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308">
        <f>Médecine!E348+Chirurgie!E348+Réanimation!E348+'Gynécologie-Obstétrique'!E348+Pédiatrie!E348+SSR!E348+SLD!E348+Psychiatrie!E348</f>
        <v>0</v>
      </c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IF(C8=0,"",H349/$C$8*1000)</f>
        <v/>
      </c>
      <c r="J349" s="205" t="str">
        <f>IF($I$8="","",H349/$I$8*100)</f>
        <v/>
      </c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IF(C8=0,"",H350/$C$8*1000)</f>
        <v/>
      </c>
      <c r="J350" s="199" t="str">
        <f>IF($I$8="","",H350/$I$8*100)</f>
        <v/>
      </c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306">
        <f>Médecine!E352+Chirurgie!E352+Réanimation!E352+'Gynécologie-Obstétrique'!E352+Pédiatrie!E352+SSR!E352+SLD!E352+Psychiatrie!E352</f>
        <v>0</v>
      </c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IF(C8=0,"",H353/$C$8*1000)</f>
        <v/>
      </c>
      <c r="J353" s="205" t="str">
        <f>IF($I$8="","",H353/$I$8*100)</f>
        <v/>
      </c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308">
        <f>Médecine!E354+Chirurgie!E354+Réanimation!E354+'Gynécologie-Obstétrique'!E354+Pédiatrie!E354+SSR!E354+SLD!E354+Psychiatrie!E354</f>
        <v>0</v>
      </c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IF(C8=0,"",H355/$C$8*1000)</f>
        <v/>
      </c>
      <c r="J355" s="205" t="str">
        <f>IF($I$8="","",H355/$I$8*100)</f>
        <v/>
      </c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IF(C8=0,"",H356/$C$8*1000)</f>
        <v/>
      </c>
      <c r="J356" s="199" t="str">
        <f>IF($I$8="","",H356/$I$8*100)</f>
        <v/>
      </c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IF(C8=0,"",H357/$C$8*1000)</f>
        <v/>
      </c>
      <c r="J357" s="114" t="str">
        <f>IF($I$8="","",H357/$I$8*100)</f>
        <v/>
      </c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306">
        <f>Médecine!E360+Chirurgie!E360+Réanimation!E360+'Gynécologie-Obstétrique'!E360+Pédiatrie!E360+SSR!E360+SLD!E360+Psychiatrie!E360</f>
        <v>0</v>
      </c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308">
        <f>Médecine!E361+Chirurgie!E361+Réanimation!E361+'Gynécologie-Obstétrique'!E361+Pédiatrie!E361+SSR!E361+SLD!E361+Psychiatrie!E361</f>
        <v>0</v>
      </c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IF(C8=0,"",H362/$C$8*1000)</f>
        <v/>
      </c>
      <c r="J362" s="199" t="str">
        <f>IF($I$8="","",H362/$I$8*100)</f>
        <v/>
      </c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IF(C8=0,"",H363/$C$8*1000)</f>
        <v/>
      </c>
      <c r="J363" s="258" t="str">
        <f>IF($I$8="","",H363/$I$8*100)</f>
        <v/>
      </c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306">
        <f>Médecine!E367+Chirurgie!E367+Réanimation!E367+'Gynécologie-Obstétrique'!E367+Pédiatrie!E367+SSR!E367+SLD!E367+Psychiatrie!E367</f>
        <v>0</v>
      </c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307">
        <f>Médecine!E368+Chirurgie!E368+Réanimation!E368+'Gynécologie-Obstétrique'!E368+Pédiatrie!E368+SSR!E368+SLD!E368+Psychiatrie!E368</f>
        <v>0</v>
      </c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307">
        <f>Médecine!E369+Chirurgie!E369+Réanimation!E369+'Gynécologie-Obstétrique'!E369+Pédiatrie!E369+SSR!E369+SLD!E369+Psychiatrie!E369</f>
        <v>0</v>
      </c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308">
        <f>Médecine!E370+Chirurgie!E370+Réanimation!E370+'Gynécologie-Obstétrique'!E370+Pédiatrie!E370+SSR!E370+SLD!E370+Psychiatrie!E370</f>
        <v>0</v>
      </c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IF(C8=0,"",H371/$C$8*1000)</f>
        <v/>
      </c>
      <c r="J371" s="199" t="str">
        <f>IF($I$8="","",H371/$I$8*100)</f>
        <v/>
      </c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306">
        <f>Médecine!E373+Chirurgie!E373+Réanimation!E373+'Gynécologie-Obstétrique'!E373+Pédiatrie!E373+SSR!E373+SLD!E373+Psychiatrie!E373</f>
        <v>0</v>
      </c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307">
        <f>Médecine!E374+Chirurgie!E374+Réanimation!E374+'Gynécologie-Obstétrique'!E374+Pédiatrie!E374+SSR!E374+SLD!E374+Psychiatrie!E374</f>
        <v>0</v>
      </c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307">
        <f>Médecine!E375+Chirurgie!E375+Réanimation!E375+'Gynécologie-Obstétrique'!E375+Pédiatrie!E375+SSR!E375+SLD!E375+Psychiatrie!E375</f>
        <v>0</v>
      </c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307">
        <f>Médecine!E376+Chirurgie!E376+Réanimation!E376+'Gynécologie-Obstétrique'!E376+Pédiatrie!E376+SSR!E376+SLD!E376+Psychiatrie!E376</f>
        <v>0</v>
      </c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307">
        <f>Médecine!E377+Chirurgie!E377+Réanimation!E377+'Gynécologie-Obstétrique'!E377+Pédiatrie!E377+SSR!E377+SLD!E377+Psychiatrie!E377</f>
        <v>0</v>
      </c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308">
        <f>Médecine!E378+Chirurgie!E378+Réanimation!E378+'Gynécologie-Obstétrique'!E378+Pédiatrie!E378+SSR!E378+SLD!E378+Psychiatrie!E378</f>
        <v>0</v>
      </c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IF(C8=0,"",H379/$C$8*1000)</f>
        <v/>
      </c>
      <c r="J379" s="199" t="str">
        <f>IF($I$8="","",H379/$I$8*100)</f>
        <v/>
      </c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306">
        <f>Médecine!E381+Chirurgie!E381+Réanimation!E381+'Gynécologie-Obstétrique'!E381+Pédiatrie!E381+SSR!E381+SLD!E381+Psychiatrie!E381</f>
        <v>0</v>
      </c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307">
        <f>Médecine!E382+Chirurgie!E382+Réanimation!E382+'Gynécologie-Obstétrique'!E382+Pédiatrie!E382+SSR!E382+SLD!E382+Psychiatrie!E382</f>
        <v>0</v>
      </c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308">
        <f>Médecine!E383+Chirurgie!E383+Réanimation!E383+'Gynécologie-Obstétrique'!E383+Pédiatrie!E383+SSR!E383+SLD!E383+Psychiatrie!E383</f>
        <v>0</v>
      </c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IF(C8=0,"",H384/$C$8*1000)</f>
        <v/>
      </c>
      <c r="J384" s="205" t="str">
        <f>IF($I$8="","",H384/$I$8*100)</f>
        <v/>
      </c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309">
        <f>Médecine!E385+Chirurgie!E385+Réanimation!E385+'Gynécologie-Obstétrique'!E385+Pédiatrie!E385+SSR!E385+SLD!E385+Psychiatrie!E385</f>
        <v>0</v>
      </c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IF(C8=0,"",H386/$C$8*1000)</f>
        <v/>
      </c>
      <c r="J386" s="205" t="str">
        <f>IF($I$8="","",H386/$I$8*100)</f>
        <v/>
      </c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IF(C8=0,"",H387/$C$8*1000)</f>
        <v/>
      </c>
      <c r="J387" s="199" t="str">
        <f>IF($I$8="","",H387/$I$8*100)</f>
        <v/>
      </c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310">
        <f>Médecine!E389+Chirurgie!E389+Réanimation!E389+'Gynécologie-Obstétrique'!E389+Pédiatrie!E389+SSR!E389+SLD!E389+Psychiatrie!E389</f>
        <v>0</v>
      </c>
      <c r="F389" s="119">
        <f>E389*D389</f>
        <v>0</v>
      </c>
      <c r="G389" s="45">
        <v>1</v>
      </c>
      <c r="H389" s="139">
        <f>F389/G389</f>
        <v>0</v>
      </c>
      <c r="I389" s="199" t="str">
        <f>IF(C8=0,"",H389/$C$8*1000)</f>
        <v/>
      </c>
      <c r="J389" s="199" t="str">
        <f>IF($I$8="","",H389/$I$8*100)</f>
        <v/>
      </c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IF(C8=0,"",H390/$C$8*1000)</f>
        <v/>
      </c>
      <c r="J390" s="258" t="str">
        <f>IF($I$8="","",H390/$I$8*100)</f>
        <v/>
      </c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309">
        <f>Médecine!E395+Chirurgie!E395+Réanimation!E395+'Gynécologie-Obstétrique'!E395+Pédiatrie!E395+SSR!E395+SLD!E395+Psychiatrie!E395</f>
        <v>0</v>
      </c>
      <c r="F395" s="119">
        <f>E395*D395</f>
        <v>0</v>
      </c>
      <c r="G395" s="45">
        <v>0.8</v>
      </c>
      <c r="H395" s="170">
        <f>F395/G395</f>
        <v>0</v>
      </c>
      <c r="I395" s="199" t="str">
        <f>IF(C8=0,"",H395/$C$8*1000)</f>
        <v/>
      </c>
      <c r="J395" s="199" t="str">
        <f>IF($I$8="","",H395/$I$8*100)</f>
        <v/>
      </c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311">
        <f>Médecine!E397+Chirurgie!E397+Réanimation!E397+'Gynécologie-Obstétrique'!E397+Pédiatrie!E397+SSR!E397+SLD!E397+Psychiatrie!E397</f>
        <v>0</v>
      </c>
      <c r="F397" s="29">
        <f>E397*D397</f>
        <v>0</v>
      </c>
      <c r="G397" s="54">
        <v>1.2</v>
      </c>
      <c r="H397" s="8">
        <f>F397/G397</f>
        <v>0</v>
      </c>
      <c r="I397" s="199" t="str">
        <f>IF(C8=0,"",H397/$C$8*1000)</f>
        <v/>
      </c>
      <c r="J397" s="199" t="str">
        <f>IF($I$8="","",H397/$I$8*100)</f>
        <v/>
      </c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IF(C8=0,"",H398/$C$8*1000)</f>
        <v/>
      </c>
      <c r="J398" s="114" t="str">
        <f>IF($I$8="","",H398/$I$8*100)</f>
        <v/>
      </c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309">
        <f>Médecine!E401+Chirurgie!E401+Réanimation!E401+'Gynécologie-Obstétrique'!E401+Pédiatrie!E401+SSR!E401+SLD!E401+Psychiatrie!E401</f>
        <v>0</v>
      </c>
      <c r="F401" s="119">
        <f>E401*D401</f>
        <v>0</v>
      </c>
      <c r="G401" s="45">
        <v>0.8</v>
      </c>
      <c r="H401" s="139">
        <f>F401/G401</f>
        <v>0</v>
      </c>
      <c r="I401" s="199" t="str">
        <f>IF(C8=0,"",H401/$C$8*1000)</f>
        <v/>
      </c>
      <c r="J401" s="199" t="str">
        <f>IF($I$8="","",H401/$I$8*100)</f>
        <v/>
      </c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309">
        <f>Médecine!E403+Chirurgie!E403+Réanimation!E403+'Gynécologie-Obstétrique'!E403+Pédiatrie!E403+SSR!E403+SLD!E403+Psychiatrie!E403</f>
        <v>0</v>
      </c>
      <c r="F403" s="23">
        <f>E403*D403</f>
        <v>0</v>
      </c>
      <c r="G403" s="54">
        <v>0.8</v>
      </c>
      <c r="H403" s="8">
        <f>F403/G403</f>
        <v>0</v>
      </c>
      <c r="I403" s="207" t="str">
        <f>IF($C$8=0,"",H403/$C$8*1000)</f>
        <v/>
      </c>
      <c r="J403" s="199" t="str">
        <f>IF($I$8="","",H403/$I$8*100)</f>
        <v/>
      </c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306">
        <f>Médecine!E405+Chirurgie!E405+Réanimation!E405+'Gynécologie-Obstétrique'!E405+Pédiatrie!E405+SSR!E405+SLD!E405+Psychiatrie!E405</f>
        <v>0</v>
      </c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IF($C$8=0,"",H406/$C$8*1000)</f>
        <v/>
      </c>
      <c r="J406" s="205" t="str">
        <f>IF($I$8="","",H406/$I$8*100)</f>
        <v/>
      </c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308">
        <f>Médecine!E407+Chirurgie!E407+Réanimation!E407+'Gynécologie-Obstétrique'!E407+Pédiatrie!E407+SSR!E407+SLD!E407+Psychiatrie!E407</f>
        <v>0</v>
      </c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IF($C$8=0,"",H408/$C$8*1000)</f>
        <v/>
      </c>
      <c r="J408" s="205" t="str">
        <f>IF($I$8="","",H408/$I$8*100)</f>
        <v/>
      </c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IF(C8=0,"",H409/$C$8*1000)</f>
        <v/>
      </c>
      <c r="J409" s="199" t="str">
        <f>IF($I$8="","",H409/$I$8*100)</f>
        <v/>
      </c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306">
        <f>Médecine!E411+Chirurgie!E411+Réanimation!E411+'Gynécologie-Obstétrique'!E411+Pédiatrie!E411+SSR!E411+SLD!E411+Psychiatrie!E411</f>
        <v>0</v>
      </c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IF(C8=0,"",H412/$C$8*1000)</f>
        <v/>
      </c>
      <c r="J412" s="205" t="str">
        <f>IF($I$8="","",H412/$I$8*100)</f>
        <v/>
      </c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308">
        <f>Médecine!E413+Chirurgie!E413+Réanimation!E413+'Gynécologie-Obstétrique'!E413+Pédiatrie!E413+SSR!E413+SLD!E413+Psychiatrie!E413</f>
        <v>0</v>
      </c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IF(C8=0,"",H414/$C$8*1000)</f>
        <v/>
      </c>
      <c r="J414" s="205" t="str">
        <f>IF($I$8="","",H414/$I$8*100)</f>
        <v/>
      </c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IF(C8=0,"",H415/$C$8*1000)</f>
        <v/>
      </c>
      <c r="J415" s="199" t="str">
        <f>IF($I$8="","",H415/$I$8*100)</f>
        <v/>
      </c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306">
        <f>Médecine!E417+Chirurgie!E417+Réanimation!E417+'Gynécologie-Obstétrique'!E417+Pédiatrie!E417+SSR!E417+SLD!E417+Psychiatrie!E417</f>
        <v>0</v>
      </c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307">
        <f>Médecine!E418+Chirurgie!E418+Réanimation!E418+'Gynécologie-Obstétrique'!E418+Pédiatrie!E418+SSR!E418+SLD!E418+Psychiatrie!E418</f>
        <v>0</v>
      </c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307">
        <f>Médecine!E419+Chirurgie!E419+Réanimation!E419+'Gynécologie-Obstétrique'!E419+Pédiatrie!E419+SSR!E419+SLD!E419+Psychiatrie!E419</f>
        <v>0</v>
      </c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308">
        <f>Médecine!E420+Chirurgie!E420+Réanimation!E420+'Gynécologie-Obstétrique'!E420+Pédiatrie!E420+SSR!E420+SLD!E420+Psychiatrie!E420</f>
        <v>0</v>
      </c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IF(C8=0,"",H421/$C$8*1000)</f>
        <v/>
      </c>
      <c r="J421" s="205" t="str">
        <f>IF($I$8="","",H421/$I$8*100)</f>
        <v/>
      </c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306">
        <f>Médecine!E422+Chirurgie!E422+Réanimation!E422+'Gynécologie-Obstétrique'!E422+Pédiatrie!E422+SSR!E422+SLD!E422+Psychiatrie!E422</f>
        <v>0</v>
      </c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308">
        <f>Médecine!E423+Chirurgie!E423+Réanimation!E423+'Gynécologie-Obstétrique'!E423+Pédiatrie!E423+SSR!E423+SLD!E423+Psychiatrie!E423</f>
        <v>0</v>
      </c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IF(C8=0,"",H424/$C$8*1000)</f>
        <v/>
      </c>
      <c r="J424" s="205" t="str">
        <f>IF($I$8="","",H424/$I$8*100)</f>
        <v/>
      </c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IF($C$8=0,"",H425/$C$8*1000)</f>
        <v/>
      </c>
      <c r="J425" s="199" t="str">
        <f>IF($I$8="","",H425/$I$8*100)</f>
        <v/>
      </c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306">
        <f>Médecine!E427+Chirurgie!E427+Réanimation!E427+'Gynécologie-Obstétrique'!E427+Pédiatrie!E427+SSR!E427+SLD!E427+Psychiatrie!E427</f>
        <v>0</v>
      </c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IF($C$8=0,"",H428/$C$8*1000)</f>
        <v/>
      </c>
      <c r="J428" s="205" t="str">
        <f>IF($I$8="","",H428/$I$8*100)</f>
        <v/>
      </c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307">
        <f>Médecine!E429+Chirurgie!E429+Réanimation!E429+'Gynécologie-Obstétrique'!E429+Pédiatrie!E429+SSR!E429+SLD!E429+Psychiatrie!E429</f>
        <v>0</v>
      </c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308">
        <f>Médecine!E430+Chirurgie!E430+Réanimation!E430+'Gynécologie-Obstétrique'!E430+Pédiatrie!E430+SSR!E430+SLD!E430+Psychiatrie!E430</f>
        <v>0</v>
      </c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IF($C$8=0,"",H431/$C$8*1000)</f>
        <v/>
      </c>
      <c r="J431" s="205" t="str">
        <f>IF($I$8="","",H431/$I$8*100)</f>
        <v/>
      </c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IF($C$8=0,"",H432/$C$8*1000)</f>
        <v/>
      </c>
      <c r="J432" s="199" t="str">
        <f>IF($I$8="","",H432/$I$8*100)</f>
        <v/>
      </c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309">
        <f>Médecine!E434+Chirurgie!E434+Réanimation!E434+'Gynécologie-Obstétrique'!E434+Pédiatrie!E434+SSR!E434+SLD!E434+Psychiatrie!E434</f>
        <v>0</v>
      </c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IF($C$8=0,"",H435/$C$8*1000)</f>
        <v/>
      </c>
      <c r="J435" s="205" t="str">
        <f>IF($I$8="","",H435/$I$8*100)</f>
        <v/>
      </c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309">
        <f>Médecine!E436+Chirurgie!E436+Réanimation!E436+'Gynécologie-Obstétrique'!E436+Pédiatrie!E436+SSR!E436+SLD!E436+Psychiatrie!E436</f>
        <v>0</v>
      </c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IF($C$8=0,"",H437/$C$8*1000)</f>
        <v/>
      </c>
      <c r="J437" s="205" t="str">
        <f>IF($I$8="","",H437/$I$8*100)</f>
        <v/>
      </c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IF($C$8=0,"",H438/$C$8*1000)</f>
        <v/>
      </c>
      <c r="J438" s="199" t="str">
        <f>IF($I$8="","",H438/$I$8*100)</f>
        <v/>
      </c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309">
        <f>Médecine!E440+Chirurgie!E440+Réanimation!E440+'Gynécologie-Obstétrique'!E440+Pédiatrie!E440+SSR!E440+SLD!E440+Psychiatrie!E440</f>
        <v>0</v>
      </c>
      <c r="F440" s="155">
        <f>E440*D440</f>
        <v>0</v>
      </c>
      <c r="G440" s="54">
        <v>0.4</v>
      </c>
      <c r="H440" s="139">
        <f>F440/G440</f>
        <v>0</v>
      </c>
      <c r="I440" s="199" t="str">
        <f>IF($C$8=0,"",H440/$C$8*1000)</f>
        <v/>
      </c>
      <c r="J440" s="199" t="str">
        <f>IF($I$8="","",H440/$I$8*100)</f>
        <v/>
      </c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IF($C$8=0,"",H441/$C$8*1000)</f>
        <v/>
      </c>
      <c r="J441" s="114" t="str">
        <f>IF($I$8="","",H441/$I$8*100)</f>
        <v/>
      </c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IF($C$8=0,"",H442/$C$8*1000)</f>
        <v/>
      </c>
      <c r="J442" s="114" t="str">
        <f>IF($I$8="","",H442/$I$8*100)</f>
        <v/>
      </c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IF($C$8=0,"",H443/$C$8*1000)</f>
        <v/>
      </c>
      <c r="J443" s="114" t="str">
        <f>IF($I$8="","",H443/$I$8*100)</f>
        <v/>
      </c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IF($C$8=0,"",H444/$C$8*1000)</f>
        <v/>
      </c>
      <c r="J444" s="258" t="str">
        <f>IF($I$8="","",H444/$I$8*100)</f>
        <v/>
      </c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309">
        <f>Médecine!E448+Chirurgie!E448+Réanimation!E448+'Gynécologie-Obstétrique'!E448+Pédiatrie!E448+SSR!E448+SLD!E448+Psychiatrie!E448</f>
        <v>0</v>
      </c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IF($C$8=0,"",H449/$C$8*1000)</f>
        <v/>
      </c>
      <c r="J449" s="205" t="str">
        <f>IF($I$8="","",H449/$I$8*100)</f>
        <v/>
      </c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309">
        <f>Médecine!E450+Chirurgie!E450+Réanimation!E450+'Gynécologie-Obstétrique'!E450+Pédiatrie!E450+SSR!E450+SLD!E450+Psychiatrie!E450</f>
        <v>0</v>
      </c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IF($C$8=0,"",H451/$C$8*1000)</f>
        <v/>
      </c>
      <c r="J451" s="205" t="str">
        <f>IF($I$8="","",H451/$I$8*100)</f>
        <v/>
      </c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IF($C$8=0,"",H452/$C$8*1000)</f>
        <v/>
      </c>
      <c r="J452" s="258" t="str">
        <f>IF($I$8="","",H452/$I$8*100)</f>
        <v/>
      </c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306">
        <f>Médecine!E457+Chirurgie!E457+Réanimation!E457+'Gynécologie-Obstétrique'!E457+Pédiatrie!E457+SSR!E457+SLD!E457+Psychiatrie!E457</f>
        <v>0</v>
      </c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307">
        <f>Médecine!E458+Chirurgie!E458+Réanimation!E458+'Gynécologie-Obstétrique'!E458+Pédiatrie!E458+SSR!E458+SLD!E458+Psychiatrie!E458</f>
        <v>0</v>
      </c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307">
        <f>Médecine!E459+Chirurgie!E459+Réanimation!E459+'Gynécologie-Obstétrique'!E459+Pédiatrie!E459+SSR!E459+SLD!E459+Psychiatrie!E459</f>
        <v>0</v>
      </c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308">
        <f>Médecine!E460+Chirurgie!E460+Réanimation!E460+'Gynécologie-Obstétrique'!E460+Pédiatrie!E460+SSR!E460+SLD!E460+Psychiatrie!E460</f>
        <v>0</v>
      </c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IF($C$8=0,"",H461/$C$8*1000)</f>
        <v/>
      </c>
      <c r="J461" s="199" t="str">
        <f>IF($I$8="","",H461/$I$8*100)</f>
        <v/>
      </c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306">
        <f>Médecine!E463+Chirurgie!E463+Réanimation!E463+'Gynécologie-Obstétrique'!E463+Pédiatrie!E463+SSR!E463+SLD!E463+Psychiatrie!E463</f>
        <v>0</v>
      </c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307">
        <f>Médecine!E464+Chirurgie!E464+Réanimation!E464+'Gynécologie-Obstétrique'!E464+Pédiatrie!E464+SSR!E464+SLD!E464+Psychiatrie!E464</f>
        <v>0</v>
      </c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308">
        <f>Médecine!E465+Chirurgie!E465+Réanimation!E465+'Gynécologie-Obstétrique'!E465+Pédiatrie!E465+SSR!E465+SLD!E465+Psychiatrie!E465</f>
        <v>0</v>
      </c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IF($C$8=0,"",H466/$C$8*1000)</f>
        <v/>
      </c>
      <c r="J466" s="199" t="str">
        <f>IF($I$8="","",H466/$I$8*100)</f>
        <v/>
      </c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IF($C$8=0,"",H467/$C$8*1000)</f>
        <v/>
      </c>
      <c r="J467" s="114" t="str">
        <f>IF($I$8="","",H467/$I$8*100)</f>
        <v/>
      </c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306">
        <f>Médecine!E471+Chirurgie!E471+Réanimation!E471+'Gynécologie-Obstétrique'!E471+Pédiatrie!E471+SSR!E471+SLD!E471+Psychiatrie!E471</f>
        <v>0</v>
      </c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307">
        <f>Médecine!E472+Chirurgie!E472+Réanimation!E472+'Gynécologie-Obstétrique'!E472+Pédiatrie!E472+SSR!E472+SLD!E472+Psychiatrie!E472</f>
        <v>0</v>
      </c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308">
        <f>Médecine!E473+Chirurgie!E473+Réanimation!E473+'Gynécologie-Obstétrique'!E473+Pédiatrie!E473+SSR!E473+SLD!E473+Psychiatrie!E473</f>
        <v>0</v>
      </c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IF($C$8=0,"",H474/$C$8*1000)</f>
        <v/>
      </c>
      <c r="J474" s="205" t="str">
        <f>IF($I$8="","",H474/$I$8*100)</f>
        <v/>
      </c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306">
        <f>Médecine!E475+Chirurgie!E475+Réanimation!E475+'Gynécologie-Obstétrique'!E475+Pédiatrie!E475+SSR!E475+SLD!E475+Psychiatrie!E475</f>
        <v>0</v>
      </c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308">
        <f>Médecine!E476+Chirurgie!E476+Réanimation!E476+'Gynécologie-Obstétrique'!E476+Pédiatrie!E476+SSR!E476+SLD!E476+Psychiatrie!E476</f>
        <v>0</v>
      </c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IF($C$8=0,"",H477/$C$8*1000)</f>
        <v/>
      </c>
      <c r="J477" s="205" t="str">
        <f>IF($I$8="","",H477/$I$8*100)</f>
        <v/>
      </c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IF($C$8=0,"",H478/$C$8*1000)</f>
        <v/>
      </c>
      <c r="J478" s="199" t="str">
        <f>IF($I$8="","",H478/$I$8*100)</f>
        <v/>
      </c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IF($C$8=0,"",H479/$C$8*1000)</f>
        <v/>
      </c>
      <c r="J479" s="199" t="str">
        <f>IF($I$8="","",H479/$I$8*100)</f>
        <v/>
      </c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IF($C$8=0,"",H480/$C$8*1000)</f>
        <v/>
      </c>
      <c r="J480" s="199" t="str">
        <f>IF($I$8="","",H480/$I$8*100)</f>
        <v/>
      </c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309">
        <f>Médecine!E482+Chirurgie!E482+Réanimation!E482+'Gynécologie-Obstétrique'!E482+Pédiatrie!E482+SSR!E482+SLD!E482+Psychiatrie!E482</f>
        <v>0</v>
      </c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IF($C$8=0,"",H483/$C$8*1000)</f>
        <v/>
      </c>
      <c r="J483" s="205" t="str">
        <f>IF($I$8="","",H483/$I$8*100)</f>
        <v/>
      </c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306">
        <f>Médecine!E484+Chirurgie!E484+Réanimation!E484+'Gynécologie-Obstétrique'!E484+Pédiatrie!E484+SSR!E484+SLD!E484+Psychiatrie!E484</f>
        <v>0</v>
      </c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308">
        <f>Médecine!E485+Chirurgie!E485+Réanimation!E485+'Gynécologie-Obstétrique'!E485+Pédiatrie!E485+SSR!E485+SLD!E485+Psychiatrie!E485</f>
        <v>0</v>
      </c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IF($C$8=0,"",H486/$C$8*1000)</f>
        <v/>
      </c>
      <c r="J486" s="205" t="str">
        <f>IF($I$8="","",H486/$I$8*100)</f>
        <v/>
      </c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IF($C$8=0,"",H487/$C$8*1000)</f>
        <v/>
      </c>
      <c r="J487" s="199" t="str">
        <f>IF($I$8="","",H487/$I$8*100)</f>
        <v/>
      </c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309">
        <f>Médecine!E489+Chirurgie!E489+Réanimation!E489+'Gynécologie-Obstétrique'!E489+Pédiatrie!E489+SSR!E489+SLD!E489+Psychiatrie!E489</f>
        <v>0</v>
      </c>
      <c r="F489" s="119">
        <f>E489*D489</f>
        <v>0</v>
      </c>
      <c r="G489" s="45">
        <v>2</v>
      </c>
      <c r="H489" s="139">
        <f>F489/G489</f>
        <v>0</v>
      </c>
      <c r="I489" s="199" t="str">
        <f>IF($C$8=0,"",H489/$C$8*1000)</f>
        <v/>
      </c>
      <c r="J489" s="199" t="str">
        <f>IF($I$8="","",H489/$I$8*100)</f>
        <v/>
      </c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IF($C$8=0,"",H490/$C$8*1000)</f>
        <v/>
      </c>
      <c r="J490" s="114" t="str">
        <f>IF($I$8="","",H490/$I$8*100)</f>
        <v/>
      </c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IF($C$8=0,"",H491/$C$8*1000)</f>
        <v/>
      </c>
      <c r="J491" s="114" t="str">
        <f>IF($I$8="","",H491/$I$8*100)</f>
        <v/>
      </c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IF($C$8=0,"",H492/$C$8*1000)</f>
        <v/>
      </c>
      <c r="J492" s="114" t="str">
        <f>IF($I$8="","",H492/$I$8*100)</f>
        <v/>
      </c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306">
        <f>Médecine!E495+Chirurgie!E495+Réanimation!E495+'Gynécologie-Obstétrique'!E495+Pédiatrie!E495+SSR!E495+SLD!E495+Psychiatrie!E495</f>
        <v>0</v>
      </c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307">
        <f>Médecine!E496+Chirurgie!E496+Réanimation!E496+'Gynécologie-Obstétrique'!E496+Pédiatrie!E496+SSR!E496+SLD!E496+Psychiatrie!E496</f>
        <v>0</v>
      </c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307">
        <f>Médecine!E497+Chirurgie!E497+Réanimation!E497+'Gynécologie-Obstétrique'!E497+Pédiatrie!E497+SSR!E497+SLD!E497+Psychiatrie!E497</f>
        <v>0</v>
      </c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IF($C$8=0,"",H498/$C$8*1000)</f>
        <v/>
      </c>
      <c r="J498" s="205" t="str">
        <f>IF($I$8="","",H498/$I$8*100)</f>
        <v/>
      </c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308">
        <f>Médecine!E499+Chirurgie!E499+Réanimation!E499+'Gynécologie-Obstétrique'!E499+Pédiatrie!E499+SSR!E499+SLD!E499+Psychiatrie!E499</f>
        <v>0</v>
      </c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IF($C$8=0,"",H500/$C$8*1000)</f>
        <v/>
      </c>
      <c r="J500" s="205" t="str">
        <f>IF($I$8="","",H500/$I$8*100)</f>
        <v/>
      </c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IF($C$8=0,"",H501/$C$8*1000)</f>
        <v/>
      </c>
      <c r="J501" s="199" t="str">
        <f>IF($I$8="","",H501/$I$8*100)</f>
        <v/>
      </c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309">
        <f>Médecine!E503+Chirurgie!E503+Réanimation!E503+'Gynécologie-Obstétrique'!E503+Pédiatrie!E503+SSR!E503+SLD!E503+Psychiatrie!E503</f>
        <v>0</v>
      </c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IF($C$8=0,"",H504/$C$8*1000)</f>
        <v/>
      </c>
      <c r="J504" s="205" t="str">
        <f>IF($I$8="","",H504/$I$8*100)</f>
        <v/>
      </c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306">
        <f>Médecine!E505+Chirurgie!E505+Réanimation!E505+'Gynécologie-Obstétrique'!E505+Pédiatrie!E505+SSR!E505+SLD!E505+Psychiatrie!E505</f>
        <v>0</v>
      </c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308">
        <f>Médecine!E506+Chirurgie!E506+Réanimation!E506+'Gynécologie-Obstétrique'!E506+Pédiatrie!E506+SSR!E506+SLD!E506+Psychiatrie!E506</f>
        <v>0</v>
      </c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IF($C$8=0,"",H507/$C$8*1000)</f>
        <v/>
      </c>
      <c r="J507" s="205" t="str">
        <f>IF($I$8="","",H507/$I$8*100)</f>
        <v/>
      </c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IF($C$8=0,"",H508/$C$8*1000)</f>
        <v/>
      </c>
      <c r="J508" s="199" t="str">
        <f>IF($I$8="","",H508/$I$8*100)</f>
        <v/>
      </c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306">
        <f>Médecine!E510+Chirurgie!E510+Réanimation!E510+'Gynécologie-Obstétrique'!E510+Pédiatrie!E510+SSR!E510+SLD!E510+Psychiatrie!E510</f>
        <v>0</v>
      </c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308">
        <f>Médecine!E511+Chirurgie!E511+Réanimation!E511+'Gynécologie-Obstétrique'!E511+Pédiatrie!E511+SSR!E511+SLD!E511+Psychiatrie!E511</f>
        <v>0</v>
      </c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IF($C$8=0,"",H512/$C$8*1000)</f>
        <v/>
      </c>
      <c r="J512" s="205" t="str">
        <f>IF($I$8="","",H512/$I$8*100)</f>
        <v/>
      </c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306">
        <f>Médecine!E513+Chirurgie!E513+Réanimation!E513+'Gynécologie-Obstétrique'!E513+Pédiatrie!E513+SSR!E513+SLD!E513+Psychiatrie!E513</f>
        <v>0</v>
      </c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IF($C$8=0,"",H514/$C$8*1000)</f>
        <v/>
      </c>
      <c r="J514" s="205" t="str">
        <f>IF($I$8="","",H514/$I$8*100)</f>
        <v/>
      </c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IF($C$8=0,"",H515/$C$8*1000)</f>
        <v/>
      </c>
      <c r="J515" s="199" t="str">
        <f>IF($I$8="","",H515/$I$8*100)</f>
        <v/>
      </c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80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309">
        <f>Médecine!E517+Chirurgie!E517+Réanimation!E517+'Gynécologie-Obstétrique'!E517+Pédiatrie!E517+SSR!E517+SLD!E517+Psychiatrie!E517</f>
        <v>0</v>
      </c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IF($C$8=0,"",H518/$C$8*1000)</f>
        <v/>
      </c>
      <c r="J518" s="205" t="str">
        <f>IF($I$8="","",H518/$I$8*100)</f>
        <v/>
      </c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306">
        <f>Médecine!E519+Chirurgie!E519+Réanimation!E519+'Gynécologie-Obstétrique'!E519+Pédiatrie!E519+SSR!E519+SLD!E519+Psychiatrie!E519</f>
        <v>0</v>
      </c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308">
        <f>Médecine!E520+Chirurgie!E520+Réanimation!E520+'Gynécologie-Obstétrique'!E520+Pédiatrie!E520+SSR!E520+SLD!E520+Psychiatrie!E520</f>
        <v>0</v>
      </c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IF($C$8=0,"",H521/$C$8*1000)</f>
        <v/>
      </c>
      <c r="J521" s="205" t="str">
        <f>IF($I$8="","",H521/$I$8*100)</f>
        <v/>
      </c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IF($C$8=0,"",H522/$C$8*1000)</f>
        <v/>
      </c>
      <c r="J522" s="199" t="str">
        <f>IF($I$8="","",H522/$I$8*100)</f>
        <v/>
      </c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309">
        <f>Médecine!E524+Chirurgie!E524+Réanimation!E524+'Gynécologie-Obstétrique'!E524+Pédiatrie!E524+SSR!E524+SLD!E524+Psychiatrie!E524</f>
        <v>0</v>
      </c>
      <c r="F524" s="140">
        <f>E524*D524</f>
        <v>0</v>
      </c>
      <c r="G524" s="47">
        <v>0.2</v>
      </c>
      <c r="H524" s="371">
        <f>F524/G524</f>
        <v>0</v>
      </c>
      <c r="I524" s="199" t="str">
        <f>IF($C$8=0,"",H524/$C$8*1000)</f>
        <v/>
      </c>
      <c r="J524" s="199" t="str">
        <f>IF($I$8="","",H524/$I$8*100)</f>
        <v/>
      </c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306">
        <f>Médecine!E526+Chirurgie!E526+Réanimation!E526+'Gynécologie-Obstétrique'!E526+Pédiatrie!E526+SSR!E526+SLD!E526+Psychiatrie!E526</f>
        <v>0</v>
      </c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308">
        <f>Médecine!E527+Chirurgie!E527+Réanimation!E527+'Gynécologie-Obstétrique'!E527+Pédiatrie!E527+SSR!E527+SLD!E527+Psychiatrie!E527</f>
        <v>0</v>
      </c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IF($C$8=0,"",H528/$C$8*1000)</f>
        <v/>
      </c>
      <c r="J528" s="199" t="str">
        <f>IF($I$8="","",H528/$I$8*100)</f>
        <v/>
      </c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309">
        <f>Médecine!E530+Chirurgie!E530+Réanimation!E530+'Gynécologie-Obstétrique'!E530+Pédiatrie!E530+SSR!E530+SLD!E530+Psychiatrie!E530</f>
        <v>0</v>
      </c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IF($C$8=0,"",H531/$C$8*1000)</f>
        <v/>
      </c>
      <c r="J531" s="205" t="str">
        <f>IF($I$8="","",H531/$I$8*100)</f>
        <v/>
      </c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309">
        <f>Médecine!E532+Chirurgie!E532+Réanimation!E532+'Gynécologie-Obstétrique'!E532+Pédiatrie!E532+SSR!E532+SLD!E532+Psychiatrie!E532</f>
        <v>0</v>
      </c>
      <c r="F532" s="140">
        <f>E532*D532</f>
        <v>0</v>
      </c>
      <c r="G532" s="50">
        <v>0.2</v>
      </c>
      <c r="H532" s="142"/>
      <c r="I532" s="122"/>
      <c r="J532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IF($C$8=0,"",H533/$C$8*1000)</f>
        <v/>
      </c>
      <c r="J533" s="205" t="str">
        <f>IF($I$8="","",H533/$I$8*100)</f>
        <v/>
      </c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IF($C$8=0,"",H534/$C$8*1000)</f>
        <v/>
      </c>
      <c r="J534" s="199" t="str">
        <f>IF($I$8="","",H534/$I$8*100)</f>
        <v/>
      </c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IF($C$8=0,"",H535/$C$8*1000)</f>
        <v/>
      </c>
      <c r="J535" s="258" t="str">
        <f>IF($I$8="","",H535/$I$8*100)</f>
        <v/>
      </c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IF($C$8=0,"",H536/$C$8*1000)</f>
        <v/>
      </c>
      <c r="J536" s="114" t="str">
        <f>IF($I$8="","",H536/$I$8*100)</f>
        <v/>
      </c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306">
        <f>Médecine!E540+Chirurgie!E540+Réanimation!E540+'Gynécologie-Obstétrique'!E540+Pédiatrie!E540+SSR!E540+SLD!E540+Psychiatrie!E540</f>
        <v>0</v>
      </c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308">
        <f>Médecine!E541+Chirurgie!E541+Réanimation!E541+'Gynécologie-Obstétrique'!E541+Pédiatrie!E541+SSR!E541+SLD!E541+Psychiatrie!E541</f>
        <v>0</v>
      </c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IF($C$8=0,"",H542/$C$8*1000)</f>
        <v/>
      </c>
      <c r="J542" s="205" t="str">
        <f>IF($I$8="","",H542/$I$8*100)</f>
        <v/>
      </c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309">
        <f>Médecine!E543+Chirurgie!E543+Réanimation!E543+'Gynécologie-Obstétrique'!E543+Pédiatrie!E543+SSR!E543+SLD!E543+Psychiatrie!E543</f>
        <v>0</v>
      </c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IF($C$8=0,"",H544/$C$8*1000)</f>
        <v/>
      </c>
      <c r="J544" s="205" t="str">
        <f>IF($I$8="","",H544/$I$8*100)</f>
        <v/>
      </c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IF($C$8=0,"",H545/$C$8*1000)</f>
        <v/>
      </c>
      <c r="J545" s="199" t="str">
        <f>IF($I$8="","",H545/$I$8*100)</f>
        <v/>
      </c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ht="13.5" thickBot="1" x14ac:dyDescent="0.25">
      <c r="A549" s="110"/>
      <c r="B549" s="151"/>
      <c r="C549" s="68" t="s">
        <v>4</v>
      </c>
      <c r="D549" s="119">
        <v>0.2</v>
      </c>
      <c r="E549" s="309">
        <f>Médecine!E549+Chirurgie!E549+Réanimation!E549+'Gynécologie-Obstétrique'!E549+Pédiatrie!E549+SSR!E549+SLD!E549+Psychiatrie!E549</f>
        <v>0</v>
      </c>
      <c r="F549" s="119">
        <f>E549*D549</f>
        <v>0</v>
      </c>
      <c r="G549" s="45">
        <v>0.4</v>
      </c>
      <c r="H549" s="139">
        <f>F549/G549</f>
        <v>0</v>
      </c>
      <c r="I549" s="199" t="str">
        <f>IF($C$8=0,"",H549/$C$8*1000)</f>
        <v/>
      </c>
      <c r="J549" s="199" t="str">
        <f>IF($I$8="","",H549/$I$8*100)</f>
        <v/>
      </c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IF($C$8=0,"",H550/$C$8*1000)</f>
        <v/>
      </c>
      <c r="J550" s="421" t="str">
        <f>IF($I$8="","",H550/$I$8*100)</f>
        <v/>
      </c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IF($C$8=0,"",H552/$C$8*1000)</f>
        <v/>
      </c>
      <c r="J552" s="420" t="str">
        <f>IF($I$8="","",H552/$I$8*100)</f>
        <v/>
      </c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 selectLockedCells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conditionalFormatting sqref="E524 E526:E527 E540:E541 E543 E389 E395 E397 E401 E403 E405 E407 E411 E413 E417:E420 E422:E423 E427 E429:E430 E434 E436 E440 E448 E450 E457:E460 E463:E465 E471:E473 E475:E476 E482 E484:E485 E489 E495:E497 E499 E503 E505:E506 E510:E511 E513 E517 E206 E549 E385 E284:E285 E289:E290 E295:E296 E298 E302:E303 E307:E309 E312:E316 E319:E322 E324 E335:E336 E339 E343:E345 E347:E348 E352 E354 E360:E361 E367:E370 E373:E378 E381:E383 E223 E228 E230 E238 E240:E241 E243 E247:E248 E251 E253:E254 E257 E262:E264 E266 E270 E272 E279:E282 E328:E332 E218:E220 E208:E209 E214:E215 E129:E133 E138:E139 E142:E146 E148:E150 E154 E160:E162 E165:E167 E170 E174:E176 E179:E182 E187:E190 E195:E197 E122:E126 E71:E73 E77 E81 E84:E86 E90:E91 E95 E97:E98 E103:E104 E112:E115 E118:E119 C7:D8 E15:E16 E19:E21 E26:E29 E34 E36 E40 E44 E46:E48 E52:E56 E58:E60 E66:E69 E519:E520">
    <cfRule type="cellIs" dxfId="4" priority="5" stopIfTrue="1" operator="equal">
      <formula>0</formula>
    </cfRule>
  </conditionalFormatting>
  <conditionalFormatting sqref="E193">
    <cfRule type="cellIs" dxfId="3" priority="4" stopIfTrue="1" operator="equal">
      <formula>0</formula>
    </cfRule>
  </conditionalFormatting>
  <conditionalFormatting sqref="E200">
    <cfRule type="cellIs" dxfId="2" priority="3" stopIfTrue="1" operator="equal">
      <formula>0</formula>
    </cfRule>
  </conditionalFormatting>
  <conditionalFormatting sqref="E530">
    <cfRule type="cellIs" dxfId="1" priority="2" stopIfTrue="1" operator="equal">
      <formula>0</formula>
    </cfRule>
  </conditionalFormatting>
  <conditionalFormatting sqref="E532">
    <cfRule type="cellIs" dxfId="0" priority="1" stopIfTrue="1" operator="equal">
      <formula>0</formula>
    </cfRule>
  </conditionalFormatting>
  <dataValidations count="1">
    <dataValidation type="whole" operator="greaterThanOrEqual" allowBlank="1" showInputMessage="1" showErrorMessage="1" errorTitle="ERREUR - Données négatives" error="Seules les quantités dispensées sont à saisir !_x000a_" sqref="E526:E527 E540:E541 E543 E524 E475:E476 E482 E484:E485 E489 E495:E497 E499 E503 E505:E506 E510:E511 E513 E517 E434:E438 E471:E473 E463:E465 E457:E460 E450 E448 E440 E429:E430 E427 E422:E423 E417:E420 E413 E411 E407 E405 E403 E401 E397 E395 E385 E389 E549 E328:E332 E262:E264 E257 E253:E254 E251 E247:E249 E240:E241 E238 E266 E270 E272 E279:E282 E228:E232 E223 E367:E370 E373:E378 E381:E383 E335:E336 E339 E343:E345 E347:E348 E352 E354 E360:E361 E284:E285 E289:E290 E295:E296 E243 E324 E319:E322 E302:E303 E298 E307:E309 E312:E316 E218:E220 E148:E150 E142:E146 E138:E139 E129:E133 E165:E167 E179:E182 E174:E176 E170 E195:E197 E187:E190 E160:E162 E66:E69 E58:E60 E46:E48 E44 E52:E56 E26:E29 E19:E21 E15:E16 E40 E36 E34 E118:E119 E84:E86 E71:E73 E77 E81 E112:E115 E97:E98 E103:E104 E90:E91 E95 E122:E126 E154 E214:E215 E204:E209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K572"/>
  <sheetViews>
    <sheetView showGridLines="0" zoomScaleNormal="100" zoomScaleSheetLayoutView="100" workbookViewId="0">
      <pane ySplit="10" topLeftCell="A11" activePane="bottomLeft" state="frozen"/>
      <selection activeCell="B203" sqref="B203"/>
      <selection pane="bottomLeft" activeCell="E15" sqref="E15"/>
    </sheetView>
  </sheetViews>
  <sheetFormatPr baseColWidth="10" defaultRowHeight="12.75" x14ac:dyDescent="0.2"/>
  <cols>
    <col min="1" max="1" width="8" style="108" customWidth="1"/>
    <col min="2" max="2" width="25.5703125" style="4" customWidth="1"/>
    <col min="3" max="3" width="6.85546875" style="4" customWidth="1"/>
    <col min="4" max="4" width="7.28515625" style="4" customWidth="1"/>
    <col min="5" max="5" width="17" style="4" customWidth="1"/>
    <col min="6" max="6" width="7.140625" style="4" customWidth="1"/>
    <col min="7" max="7" width="5.7109375" style="4" customWidth="1"/>
    <col min="8" max="8" width="15.5703125" style="4" customWidth="1"/>
    <col min="9" max="9" width="14.7109375" style="4" customWidth="1"/>
    <col min="10" max="10" width="11.42578125" style="39"/>
    <col min="11" max="16384" width="11.42578125" style="4"/>
  </cols>
  <sheetData>
    <row r="1" spans="1:11" s="2" customFormat="1" ht="12.75" customHeight="1" x14ac:dyDescent="0.2">
      <c r="A1" s="480" t="s">
        <v>790</v>
      </c>
      <c r="B1" s="481"/>
      <c r="C1" s="481"/>
      <c r="D1" s="481"/>
      <c r="E1" s="481"/>
      <c r="F1" s="481"/>
      <c r="G1" s="481"/>
      <c r="H1" s="481"/>
      <c r="I1" s="481"/>
      <c r="J1" s="482"/>
      <c r="K1" s="1"/>
    </row>
    <row r="2" spans="1:11" s="2" customFormat="1" ht="19.5" customHeight="1" thickBot="1" x14ac:dyDescent="0.25">
      <c r="A2" s="483"/>
      <c r="B2" s="484"/>
      <c r="C2" s="484"/>
      <c r="D2" s="484"/>
      <c r="E2" s="484"/>
      <c r="F2" s="484"/>
      <c r="G2" s="484"/>
      <c r="H2" s="484"/>
      <c r="I2" s="484"/>
      <c r="J2" s="485"/>
      <c r="K2" s="98"/>
    </row>
    <row r="3" spans="1:11" s="2" customFormat="1" ht="21" customHeight="1" thickBot="1" x14ac:dyDescent="0.25">
      <c r="A3" s="486" t="s">
        <v>774</v>
      </c>
      <c r="B3" s="487"/>
      <c r="C3" s="487"/>
      <c r="D3" s="487"/>
      <c r="E3" s="487"/>
      <c r="F3" s="487"/>
      <c r="G3" s="487"/>
      <c r="H3" s="487"/>
      <c r="I3" s="487"/>
      <c r="J3" s="488"/>
      <c r="K3" s="1"/>
    </row>
    <row r="4" spans="1:11" s="91" customFormat="1" ht="13.5" customHeight="1" thickBot="1" x14ac:dyDescent="0.25">
      <c r="A4" s="106"/>
      <c r="B4" s="92"/>
      <c r="C4" s="93"/>
      <c r="D4" s="93"/>
      <c r="E4" s="94"/>
      <c r="F4" s="94"/>
      <c r="G4" s="94"/>
      <c r="H4" s="94"/>
      <c r="I4" s="95"/>
      <c r="J4" s="115"/>
      <c r="K4" s="94"/>
    </row>
    <row r="5" spans="1:11" s="91" customFormat="1" ht="13.5" thickBot="1" x14ac:dyDescent="0.25">
      <c r="A5" s="107" t="s">
        <v>435</v>
      </c>
      <c r="B5" s="194" t="str">
        <f>IF('Données administratives'!C5="","",'Données administratives'!C5)</f>
        <v/>
      </c>
      <c r="C5" s="489" t="s">
        <v>434</v>
      </c>
      <c r="D5" s="490"/>
      <c r="E5" s="491" t="str">
        <f>IF('Données administratives'!C8="","",'Données administratives'!C8)</f>
        <v/>
      </c>
      <c r="F5" s="492"/>
      <c r="G5" s="492"/>
      <c r="H5" s="492"/>
      <c r="I5" s="492"/>
      <c r="J5" s="493"/>
      <c r="K5" s="98"/>
    </row>
    <row r="6" spans="1:11" s="91" customFormat="1" ht="13.5" thickBot="1" x14ac:dyDescent="0.25">
      <c r="A6" s="106"/>
      <c r="B6" s="197"/>
      <c r="C6" s="196"/>
      <c r="D6" s="196"/>
      <c r="E6" s="196"/>
      <c r="F6" s="97"/>
      <c r="G6" s="97"/>
      <c r="H6" s="97"/>
      <c r="I6" s="95"/>
      <c r="J6"/>
      <c r="K6" s="98"/>
    </row>
    <row r="7" spans="1:11" s="91" customFormat="1" ht="13.5" thickBot="1" x14ac:dyDescent="0.25">
      <c r="A7" s="105" t="s">
        <v>778</v>
      </c>
      <c r="B7" s="96"/>
      <c r="C7" s="476" t="str">
        <f>IF('Données administratives'!C33="","",'Données administratives'!C33)</f>
        <v/>
      </c>
      <c r="D7" s="477"/>
      <c r="E7" s="198"/>
      <c r="J7"/>
    </row>
    <row r="8" spans="1:11" s="91" customFormat="1" ht="13.5" thickBot="1" x14ac:dyDescent="0.25">
      <c r="A8" s="105" t="s">
        <v>777</v>
      </c>
      <c r="B8" s="96"/>
      <c r="C8" s="476" t="str">
        <f>IF('Données administratives'!D33="","",'Données administratives'!D33)</f>
        <v/>
      </c>
      <c r="D8" s="477"/>
      <c r="E8" s="478"/>
      <c r="F8" s="479"/>
      <c r="G8" s="479"/>
      <c r="H8"/>
      <c r="I8" s="198"/>
      <c r="J8"/>
    </row>
    <row r="9" spans="1:11" s="91" customFormat="1" ht="4.5" customHeight="1" thickBot="1" x14ac:dyDescent="0.25">
      <c r="A9" s="104"/>
      <c r="B9" s="97"/>
      <c r="C9" s="97"/>
      <c r="D9" s="97"/>
      <c r="E9" s="96"/>
      <c r="F9" s="96"/>
      <c r="G9" s="96"/>
      <c r="H9" s="96"/>
      <c r="I9" s="96"/>
      <c r="J9"/>
    </row>
    <row r="10" spans="1:11" s="91" customFormat="1" ht="64.5" customHeight="1" thickBot="1" x14ac:dyDescent="0.25">
      <c r="A10" s="109"/>
      <c r="B10" s="99" t="s">
        <v>0</v>
      </c>
      <c r="C10" s="100" t="s">
        <v>239</v>
      </c>
      <c r="D10" s="100" t="s">
        <v>1</v>
      </c>
      <c r="E10" s="102" t="s">
        <v>421</v>
      </c>
      <c r="F10" s="100" t="s">
        <v>240</v>
      </c>
      <c r="G10" s="100" t="s">
        <v>398</v>
      </c>
      <c r="H10" s="101" t="s">
        <v>241</v>
      </c>
      <c r="I10" s="235" t="s">
        <v>779</v>
      </c>
      <c r="J10"/>
      <c r="K10" s="103"/>
    </row>
    <row r="11" spans="1:11" s="91" customFormat="1" x14ac:dyDescent="0.2">
      <c r="A11" s="109"/>
      <c r="B11" s="296" t="s">
        <v>557</v>
      </c>
      <c r="C11" s="294"/>
      <c r="D11" s="294"/>
      <c r="E11" s="297"/>
      <c r="F11" s="294"/>
      <c r="G11" s="294"/>
      <c r="H11" s="294"/>
      <c r="I11" s="295"/>
      <c r="J11"/>
      <c r="K11" s="103"/>
    </row>
    <row r="12" spans="1:11" s="123" customFormat="1" x14ac:dyDescent="0.2">
      <c r="A12" s="110" t="s">
        <v>91</v>
      </c>
      <c r="B12" s="3" t="s">
        <v>552</v>
      </c>
      <c r="C12" s="68"/>
      <c r="D12" s="119"/>
      <c r="E12" s="119"/>
      <c r="F12" s="119"/>
      <c r="G12" s="45"/>
      <c r="H12" s="120"/>
      <c r="I12" s="121"/>
      <c r="J12"/>
    </row>
    <row r="13" spans="1:11" s="123" customFormat="1" x14ac:dyDescent="0.2">
      <c r="A13" s="110"/>
      <c r="B13" s="124" t="s">
        <v>396</v>
      </c>
      <c r="C13" s="71"/>
      <c r="D13" s="125"/>
      <c r="E13" s="125"/>
      <c r="F13" s="125"/>
      <c r="G13" s="47"/>
      <c r="H13" s="32"/>
      <c r="I13" s="126"/>
      <c r="J13"/>
    </row>
    <row r="14" spans="1:11" s="123" customFormat="1" ht="13.5" thickBot="1" x14ac:dyDescent="0.25">
      <c r="A14" s="111" t="s">
        <v>202</v>
      </c>
      <c r="B14" s="84" t="s">
        <v>200</v>
      </c>
      <c r="C14" s="64"/>
      <c r="D14" s="128" t="s">
        <v>132</v>
      </c>
      <c r="E14" s="125"/>
      <c r="F14" s="125"/>
      <c r="G14" s="47"/>
      <c r="H14" s="127"/>
      <c r="I14" s="126"/>
      <c r="J14"/>
    </row>
    <row r="15" spans="1:11" s="123" customFormat="1" x14ac:dyDescent="0.2">
      <c r="A15" s="111"/>
      <c r="B15" s="5"/>
      <c r="C15" s="66" t="s">
        <v>3</v>
      </c>
      <c r="D15" s="130">
        <v>1</v>
      </c>
      <c r="E15" s="131"/>
      <c r="F15" s="130">
        <f>E15*D15</f>
        <v>0</v>
      </c>
      <c r="G15" s="48">
        <v>6</v>
      </c>
      <c r="H15" s="132"/>
      <c r="I15" s="121"/>
      <c r="J15"/>
    </row>
    <row r="16" spans="1:11" s="123" customFormat="1" ht="13.5" thickBot="1" x14ac:dyDescent="0.25">
      <c r="A16" s="111"/>
      <c r="B16" s="129"/>
      <c r="C16" s="65" t="s">
        <v>3</v>
      </c>
      <c r="D16" s="130">
        <v>5</v>
      </c>
      <c r="E16" s="134"/>
      <c r="F16" s="130">
        <f>E16*D16</f>
        <v>0</v>
      </c>
      <c r="G16" s="48">
        <v>6</v>
      </c>
      <c r="H16" s="132"/>
      <c r="I16" s="121"/>
      <c r="J16"/>
    </row>
    <row r="17" spans="1:10" s="123" customFormat="1" x14ac:dyDescent="0.2">
      <c r="A17" s="111"/>
      <c r="B17" s="206" t="s">
        <v>273</v>
      </c>
      <c r="C17" s="73"/>
      <c r="D17" s="164"/>
      <c r="E17" s="240"/>
      <c r="F17" s="164">
        <f>SUM(F15:F16)</f>
        <v>0</v>
      </c>
      <c r="G17" s="56">
        <v>6</v>
      </c>
      <c r="H17" s="170">
        <f>F17/G17</f>
        <v>0</v>
      </c>
      <c r="I17" s="199" t="str">
        <f>IF(C8="","",H17/$C$8*1000)</f>
        <v/>
      </c>
      <c r="J17"/>
    </row>
    <row r="18" spans="1:10" s="123" customFormat="1" ht="13.5" thickBot="1" x14ac:dyDescent="0.25">
      <c r="A18" s="111" t="s">
        <v>203</v>
      </c>
      <c r="B18" s="129" t="s">
        <v>201</v>
      </c>
      <c r="C18" s="65"/>
      <c r="D18" s="135" t="s">
        <v>132</v>
      </c>
      <c r="E18" s="136"/>
      <c r="F18" s="130"/>
      <c r="G18" s="48"/>
      <c r="H18" s="132"/>
      <c r="I18" s="121"/>
      <c r="J18"/>
    </row>
    <row r="19" spans="1:10" s="123" customFormat="1" x14ac:dyDescent="0.2">
      <c r="A19" s="111"/>
      <c r="B19" s="5" t="s">
        <v>87</v>
      </c>
      <c r="C19" s="66" t="s">
        <v>3</v>
      </c>
      <c r="D19" s="130">
        <v>0.6</v>
      </c>
      <c r="E19" s="131"/>
      <c r="F19" s="130">
        <f>E19*D19</f>
        <v>0</v>
      </c>
      <c r="G19" s="48">
        <v>6</v>
      </c>
      <c r="H19" s="132"/>
      <c r="I19" s="121"/>
      <c r="J19"/>
    </row>
    <row r="20" spans="1:10" s="123" customFormat="1" x14ac:dyDescent="0.2">
      <c r="A20" s="111"/>
      <c r="B20" s="5" t="s">
        <v>87</v>
      </c>
      <c r="C20" s="65" t="s">
        <v>3</v>
      </c>
      <c r="D20" s="130">
        <v>1.2</v>
      </c>
      <c r="E20" s="133"/>
      <c r="F20" s="130">
        <f>E20*D20</f>
        <v>0</v>
      </c>
      <c r="G20" s="48">
        <v>6</v>
      </c>
      <c r="H20" s="132"/>
      <c r="I20" s="121"/>
      <c r="J20"/>
    </row>
    <row r="21" spans="1:10" s="123" customFormat="1" ht="13.5" thickBot="1" x14ac:dyDescent="0.25">
      <c r="A21" s="111"/>
      <c r="B21" s="5" t="s">
        <v>87</v>
      </c>
      <c r="C21" s="65" t="s">
        <v>3</v>
      </c>
      <c r="D21" s="130">
        <v>2.4</v>
      </c>
      <c r="E21" s="134"/>
      <c r="F21" s="130">
        <f>E21*D21</f>
        <v>0</v>
      </c>
      <c r="G21" s="48">
        <v>6</v>
      </c>
      <c r="H21" s="132"/>
      <c r="I21" s="121"/>
      <c r="J21"/>
    </row>
    <row r="22" spans="1:10" s="123" customFormat="1" x14ac:dyDescent="0.2">
      <c r="A22" s="111"/>
      <c r="B22" s="163" t="s">
        <v>274</v>
      </c>
      <c r="C22" s="73"/>
      <c r="D22" s="164"/>
      <c r="E22" s="240"/>
      <c r="F22" s="164">
        <f>SUM(F19:F21)</f>
        <v>0</v>
      </c>
      <c r="G22" s="56">
        <v>6</v>
      </c>
      <c r="H22" s="170">
        <f>F22/G22</f>
        <v>0</v>
      </c>
      <c r="I22" s="199" t="str">
        <f>IF(C8="","",H22/$C$8*1000)</f>
        <v/>
      </c>
      <c r="J22"/>
    </row>
    <row r="23" spans="1:10" s="123" customFormat="1" x14ac:dyDescent="0.2">
      <c r="A23" s="111"/>
      <c r="B23" s="137" t="s">
        <v>279</v>
      </c>
      <c r="C23" s="70"/>
      <c r="D23" s="6"/>
      <c r="E23" s="161"/>
      <c r="F23" s="6">
        <f>F17+F22</f>
        <v>0</v>
      </c>
      <c r="G23" s="49">
        <v>6</v>
      </c>
      <c r="H23" s="139">
        <f>F23/G23</f>
        <v>0</v>
      </c>
      <c r="I23" s="199" t="str">
        <f>IF(C8="","",H23/$C$8*1000)</f>
        <v/>
      </c>
      <c r="J23"/>
    </row>
    <row r="24" spans="1:10" s="123" customFormat="1" x14ac:dyDescent="0.2">
      <c r="A24" s="110" t="s">
        <v>92</v>
      </c>
      <c r="B24" s="129" t="s">
        <v>397</v>
      </c>
      <c r="C24" s="66"/>
      <c r="D24" s="140"/>
      <c r="E24" s="125"/>
      <c r="F24" s="140"/>
      <c r="G24" s="50"/>
      <c r="H24" s="141"/>
      <c r="J24"/>
    </row>
    <row r="25" spans="1:10" s="123" customFormat="1" ht="13.5" thickBot="1" x14ac:dyDescent="0.25">
      <c r="A25" s="110"/>
      <c r="B25" s="5"/>
      <c r="C25" s="66"/>
      <c r="D25" s="128" t="s">
        <v>132</v>
      </c>
      <c r="E25" s="125"/>
      <c r="F25" s="140"/>
      <c r="G25" s="50"/>
      <c r="H25" s="142"/>
      <c r="I25" s="121"/>
      <c r="J25"/>
    </row>
    <row r="26" spans="1:10" s="123" customFormat="1" x14ac:dyDescent="0.2">
      <c r="A26" s="110"/>
      <c r="B26" s="5" t="s">
        <v>511</v>
      </c>
      <c r="C26" s="66" t="s">
        <v>4</v>
      </c>
      <c r="D26" s="140">
        <v>1</v>
      </c>
      <c r="E26" s="131"/>
      <c r="F26" s="140">
        <f>E26*D26</f>
        <v>0</v>
      </c>
      <c r="G26" s="50">
        <v>3.2</v>
      </c>
      <c r="H26" s="142"/>
      <c r="I26" s="122"/>
      <c r="J26"/>
    </row>
    <row r="27" spans="1:10" s="123" customFormat="1" x14ac:dyDescent="0.2">
      <c r="A27" s="110"/>
      <c r="B27" s="5" t="s">
        <v>227</v>
      </c>
      <c r="C27" s="66" t="s">
        <v>4</v>
      </c>
      <c r="D27" s="140">
        <v>6</v>
      </c>
      <c r="E27" s="133"/>
      <c r="F27" s="140">
        <f>E27*D27</f>
        <v>0</v>
      </c>
      <c r="G27" s="50">
        <v>3.2</v>
      </c>
      <c r="H27" s="142"/>
      <c r="I27" s="122"/>
      <c r="J27"/>
    </row>
    <row r="28" spans="1:10" s="123" customFormat="1" x14ac:dyDescent="0.2">
      <c r="A28" s="110"/>
      <c r="B28" s="5" t="s">
        <v>226</v>
      </c>
      <c r="C28" s="66" t="s">
        <v>4</v>
      </c>
      <c r="D28" s="140">
        <v>12</v>
      </c>
      <c r="E28" s="133"/>
      <c r="F28" s="140">
        <f>E28*D28</f>
        <v>0</v>
      </c>
      <c r="G28" s="50">
        <v>3.2</v>
      </c>
      <c r="H28" s="142"/>
      <c r="I28" s="122"/>
      <c r="J28"/>
    </row>
    <row r="29" spans="1:10" s="123" customFormat="1" ht="13.5" thickBot="1" x14ac:dyDescent="0.25">
      <c r="A29" s="110"/>
      <c r="B29" s="5" t="s">
        <v>225</v>
      </c>
      <c r="C29" s="66" t="s">
        <v>4</v>
      </c>
      <c r="D29" s="140">
        <v>18</v>
      </c>
      <c r="E29" s="134"/>
      <c r="F29" s="130">
        <f>E29*D29</f>
        <v>0</v>
      </c>
      <c r="G29" s="50">
        <v>3.2</v>
      </c>
      <c r="H29" s="132"/>
      <c r="I29" s="121"/>
      <c r="J29"/>
    </row>
    <row r="30" spans="1:10" s="123" customFormat="1" x14ac:dyDescent="0.2">
      <c r="A30" s="110"/>
      <c r="B30" s="137" t="s">
        <v>280</v>
      </c>
      <c r="C30" s="70"/>
      <c r="D30" s="6"/>
      <c r="E30" s="6"/>
      <c r="F30" s="6">
        <f>SUM(F26:F29)</f>
        <v>0</v>
      </c>
      <c r="G30" s="49">
        <v>3.2</v>
      </c>
      <c r="H30" s="139">
        <f>F30/G30</f>
        <v>0</v>
      </c>
      <c r="I30" s="199" t="str">
        <f>IF(C8="","",H30/$C$8*1000)</f>
        <v/>
      </c>
      <c r="J30"/>
    </row>
    <row r="31" spans="1:10" s="123" customFormat="1" x14ac:dyDescent="0.2">
      <c r="A31" s="110" t="s">
        <v>272</v>
      </c>
      <c r="B31" s="153" t="s">
        <v>281</v>
      </c>
      <c r="C31" s="74"/>
      <c r="D31" s="153"/>
      <c r="E31" s="153"/>
      <c r="F31" s="153"/>
      <c r="G31" s="53"/>
      <c r="H31" s="154">
        <f>SUM(H30,H23)</f>
        <v>0</v>
      </c>
      <c r="I31" s="114" t="str">
        <f>IF(C8="","",H31/$C$8*1000)</f>
        <v/>
      </c>
      <c r="J31"/>
    </row>
    <row r="32" spans="1:10" s="123" customFormat="1" x14ac:dyDescent="0.2">
      <c r="A32" s="111"/>
      <c r="B32" s="10" t="s">
        <v>521</v>
      </c>
      <c r="C32" s="69"/>
      <c r="D32" s="155"/>
      <c r="E32" s="242"/>
      <c r="F32" s="155"/>
      <c r="G32" s="54"/>
      <c r="H32" s="156"/>
      <c r="I32" s="121"/>
      <c r="J32"/>
    </row>
    <row r="33" spans="1:10" s="123" customFormat="1" ht="13.5" thickBot="1" x14ac:dyDescent="0.25">
      <c r="A33" s="111" t="s">
        <v>204</v>
      </c>
      <c r="B33" s="129" t="s">
        <v>275</v>
      </c>
      <c r="C33" s="66"/>
      <c r="D33" s="140"/>
      <c r="E33" s="147"/>
      <c r="F33" s="140"/>
      <c r="G33" s="50"/>
      <c r="H33" s="142"/>
      <c r="I33" s="121"/>
      <c r="J33"/>
    </row>
    <row r="34" spans="1:10" s="123" customFormat="1" ht="13.5" thickBot="1" x14ac:dyDescent="0.25">
      <c r="A34" s="111"/>
      <c r="B34" s="5"/>
      <c r="C34" s="65" t="s">
        <v>4</v>
      </c>
      <c r="D34" s="140">
        <v>0.5</v>
      </c>
      <c r="E34" s="152"/>
      <c r="F34" s="130">
        <f>E34*D34</f>
        <v>0</v>
      </c>
      <c r="G34" s="50">
        <v>2</v>
      </c>
      <c r="H34" s="132"/>
      <c r="I34" s="121"/>
      <c r="J34"/>
    </row>
    <row r="35" spans="1:10" s="123" customFormat="1" ht="13.5" thickBot="1" x14ac:dyDescent="0.25">
      <c r="A35" s="111"/>
      <c r="B35" s="200" t="s">
        <v>276</v>
      </c>
      <c r="C35" s="201"/>
      <c r="D35" s="202"/>
      <c r="E35" s="210"/>
      <c r="F35" s="202">
        <f>SUM(F34)</f>
        <v>0</v>
      </c>
      <c r="G35" s="203">
        <v>2</v>
      </c>
      <c r="H35" s="204">
        <f>F35/G35</f>
        <v>0</v>
      </c>
      <c r="I35" s="205" t="str">
        <f>IF(C8="","",H35/$C$8*1000)</f>
        <v/>
      </c>
      <c r="J35"/>
    </row>
    <row r="36" spans="1:10" s="123" customFormat="1" ht="13.5" thickBot="1" x14ac:dyDescent="0.25">
      <c r="A36" s="111"/>
      <c r="B36" s="5"/>
      <c r="C36" s="65" t="s">
        <v>3</v>
      </c>
      <c r="D36" s="140">
        <v>1</v>
      </c>
      <c r="E36" s="152"/>
      <c r="F36" s="130">
        <f>E36*D36</f>
        <v>0</v>
      </c>
      <c r="G36" s="50">
        <v>2</v>
      </c>
      <c r="H36" s="132"/>
      <c r="I36" s="121"/>
      <c r="J36"/>
    </row>
    <row r="37" spans="1:10" s="123" customFormat="1" x14ac:dyDescent="0.2">
      <c r="A37" s="111"/>
      <c r="B37" s="200" t="s">
        <v>277</v>
      </c>
      <c r="C37" s="201"/>
      <c r="D37" s="202"/>
      <c r="E37" s="241"/>
      <c r="F37" s="202">
        <f>SUM(F36)</f>
        <v>0</v>
      </c>
      <c r="G37" s="203">
        <v>2</v>
      </c>
      <c r="H37" s="204">
        <f>F37/G37</f>
        <v>0</v>
      </c>
      <c r="I37" s="205" t="str">
        <f>IF(C8="","",H37/$C$8*1000)</f>
        <v/>
      </c>
      <c r="J37"/>
    </row>
    <row r="38" spans="1:10" s="123" customFormat="1" x14ac:dyDescent="0.2">
      <c r="A38" s="111"/>
      <c r="B38" s="163" t="s">
        <v>278</v>
      </c>
      <c r="C38" s="73"/>
      <c r="D38" s="164"/>
      <c r="E38" s="240"/>
      <c r="F38" s="164">
        <f>F35+F37</f>
        <v>0</v>
      </c>
      <c r="G38" s="56">
        <v>2</v>
      </c>
      <c r="H38" s="170">
        <f>F38/G38</f>
        <v>0</v>
      </c>
      <c r="I38" s="199" t="str">
        <f>IF(C8="","",H38/$C$8*1000)</f>
        <v/>
      </c>
      <c r="J38"/>
    </row>
    <row r="39" spans="1:10" s="123" customFormat="1" ht="13.5" thickBot="1" x14ac:dyDescent="0.25">
      <c r="A39" s="111" t="s">
        <v>205</v>
      </c>
      <c r="B39" s="41" t="s">
        <v>282</v>
      </c>
      <c r="C39" s="77"/>
      <c r="D39" s="145"/>
      <c r="E39" s="373"/>
      <c r="F39" s="176"/>
      <c r="G39" s="52"/>
      <c r="H39" s="177"/>
      <c r="I39" s="121"/>
      <c r="J39"/>
    </row>
    <row r="40" spans="1:10" s="123" customFormat="1" x14ac:dyDescent="0.2">
      <c r="A40" s="111"/>
      <c r="B40" s="151"/>
      <c r="C40" s="68" t="s">
        <v>3</v>
      </c>
      <c r="D40" s="119">
        <v>1</v>
      </c>
      <c r="E40" s="372"/>
      <c r="F40" s="119">
        <f>E40*D40</f>
        <v>0</v>
      </c>
      <c r="G40" s="45">
        <v>2</v>
      </c>
      <c r="H40" s="139">
        <f>F40/G40</f>
        <v>0</v>
      </c>
      <c r="I40" s="199" t="str">
        <f>IF(C8="","",H40/$C$8*1000)</f>
        <v/>
      </c>
      <c r="J40"/>
    </row>
    <row r="41" spans="1:10" s="123" customFormat="1" x14ac:dyDescent="0.2">
      <c r="A41" s="111" t="s">
        <v>284</v>
      </c>
      <c r="B41" s="143" t="s">
        <v>283</v>
      </c>
      <c r="C41" s="72"/>
      <c r="D41" s="143"/>
      <c r="E41" s="178"/>
      <c r="F41" s="143">
        <f>F38+F40</f>
        <v>0</v>
      </c>
      <c r="G41" s="51">
        <v>2</v>
      </c>
      <c r="H41" s="168">
        <f>F41/G41</f>
        <v>0</v>
      </c>
      <c r="I41" s="114" t="str">
        <f>IF(C8="","",H41/$C$8*1000)</f>
        <v/>
      </c>
      <c r="J41"/>
    </row>
    <row r="42" spans="1:10" s="123" customFormat="1" x14ac:dyDescent="0.2">
      <c r="A42" s="111"/>
      <c r="B42" s="10" t="s">
        <v>448</v>
      </c>
      <c r="C42" s="69"/>
      <c r="D42" s="155"/>
      <c r="E42" s="242"/>
      <c r="F42" s="155"/>
      <c r="G42" s="54"/>
      <c r="H42" s="156"/>
      <c r="I42" s="122"/>
      <c r="J42"/>
    </row>
    <row r="43" spans="1:10" s="123" customFormat="1" ht="13.5" thickBot="1" x14ac:dyDescent="0.25">
      <c r="A43" s="110" t="s">
        <v>136</v>
      </c>
      <c r="B43" s="129" t="s">
        <v>7</v>
      </c>
      <c r="C43" s="66"/>
      <c r="D43" s="140"/>
      <c r="E43" s="125"/>
      <c r="F43" s="140"/>
      <c r="G43" s="50"/>
      <c r="H43" s="142"/>
      <c r="I43" s="122"/>
      <c r="J43"/>
    </row>
    <row r="44" spans="1:10" s="123" customFormat="1" ht="13.5" thickBot="1" x14ac:dyDescent="0.25">
      <c r="A44" s="110"/>
      <c r="B44" s="148"/>
      <c r="C44" s="65" t="s">
        <v>4</v>
      </c>
      <c r="D44" s="130">
        <v>0.5</v>
      </c>
      <c r="E44" s="152"/>
      <c r="F44" s="130">
        <f>E44*D44</f>
        <v>0</v>
      </c>
      <c r="G44" s="48">
        <v>2</v>
      </c>
      <c r="H44" s="132"/>
      <c r="I44" s="121"/>
      <c r="J44"/>
    </row>
    <row r="45" spans="1:10" s="123" customFormat="1" ht="13.5" thickBot="1" x14ac:dyDescent="0.25">
      <c r="A45" s="110"/>
      <c r="B45" s="200" t="s">
        <v>285</v>
      </c>
      <c r="C45" s="201"/>
      <c r="D45" s="202"/>
      <c r="E45" s="210"/>
      <c r="F45" s="202">
        <f>SUM(F44)</f>
        <v>0</v>
      </c>
      <c r="G45" s="203">
        <v>2</v>
      </c>
      <c r="H45" s="204">
        <f>F45/G45</f>
        <v>0</v>
      </c>
      <c r="I45" s="205" t="str">
        <f>IF(C8="","",H45/$C$8*1000)</f>
        <v/>
      </c>
      <c r="J45"/>
    </row>
    <row r="46" spans="1:10" s="123" customFormat="1" x14ac:dyDescent="0.2">
      <c r="A46" s="110"/>
      <c r="B46" s="148"/>
      <c r="C46" s="65" t="s">
        <v>3</v>
      </c>
      <c r="D46" s="130">
        <v>0.5</v>
      </c>
      <c r="E46" s="131"/>
      <c r="F46" s="130">
        <f>E46*D46</f>
        <v>0</v>
      </c>
      <c r="G46" s="48">
        <v>2</v>
      </c>
      <c r="H46" s="132"/>
      <c r="I46" s="122"/>
      <c r="J46"/>
    </row>
    <row r="47" spans="1:10" s="123" customFormat="1" x14ac:dyDescent="0.2">
      <c r="A47" s="110"/>
      <c r="B47" s="148"/>
      <c r="C47" s="65" t="s">
        <v>3</v>
      </c>
      <c r="D47" s="130">
        <v>1</v>
      </c>
      <c r="E47" s="133"/>
      <c r="F47" s="130">
        <f>E47*D47</f>
        <v>0</v>
      </c>
      <c r="G47" s="48">
        <v>2</v>
      </c>
      <c r="H47" s="132"/>
      <c r="I47" s="121"/>
      <c r="J47"/>
    </row>
    <row r="48" spans="1:10" s="123" customFormat="1" ht="13.5" thickBot="1" x14ac:dyDescent="0.25">
      <c r="A48" s="110"/>
      <c r="B48" s="148"/>
      <c r="C48" s="65" t="s">
        <v>3</v>
      </c>
      <c r="D48" s="130">
        <v>2</v>
      </c>
      <c r="E48" s="134"/>
      <c r="F48" s="130">
        <f>E48*D48</f>
        <v>0</v>
      </c>
      <c r="G48" s="48">
        <v>2</v>
      </c>
      <c r="H48" s="132"/>
      <c r="I48" s="121"/>
      <c r="J48"/>
    </row>
    <row r="49" spans="1:10" s="123" customFormat="1" x14ac:dyDescent="0.2">
      <c r="A49" s="110"/>
      <c r="B49" s="200" t="s">
        <v>286</v>
      </c>
      <c r="C49" s="201"/>
      <c r="D49" s="202"/>
      <c r="E49" s="241"/>
      <c r="F49" s="202">
        <f>SUM(F46:F48)</f>
        <v>0</v>
      </c>
      <c r="G49" s="203">
        <v>2</v>
      </c>
      <c r="H49" s="204">
        <f>F49/G49</f>
        <v>0</v>
      </c>
      <c r="I49" s="205" t="str">
        <f>IF(C8="","",H49/$C$8*1000)</f>
        <v/>
      </c>
      <c r="J49"/>
    </row>
    <row r="50" spans="1:10" s="123" customFormat="1" x14ac:dyDescent="0.2">
      <c r="A50" s="110"/>
      <c r="B50" s="137" t="s">
        <v>287</v>
      </c>
      <c r="C50" s="70"/>
      <c r="D50" s="6"/>
      <c r="E50" s="161"/>
      <c r="F50" s="6">
        <f>F45+F49</f>
        <v>0</v>
      </c>
      <c r="G50" s="49">
        <v>2</v>
      </c>
      <c r="H50" s="8">
        <f>F50/G50</f>
        <v>0</v>
      </c>
      <c r="I50" s="199" t="str">
        <f>IF(C8="","",H50/$C$8*1000)</f>
        <v/>
      </c>
      <c r="J50"/>
    </row>
    <row r="51" spans="1:10" s="123" customFormat="1" ht="13.5" thickBot="1" x14ac:dyDescent="0.25">
      <c r="A51" s="110" t="s">
        <v>135</v>
      </c>
      <c r="B51" s="144" t="s">
        <v>6</v>
      </c>
      <c r="C51" s="67"/>
      <c r="D51" s="145"/>
      <c r="E51" s="145"/>
      <c r="F51" s="145"/>
      <c r="G51" s="52"/>
      <c r="H51" s="146"/>
      <c r="I51" s="122"/>
      <c r="J51"/>
    </row>
    <row r="52" spans="1:10" s="123" customFormat="1" x14ac:dyDescent="0.2">
      <c r="A52" s="110"/>
      <c r="B52" s="5" t="s">
        <v>119</v>
      </c>
      <c r="C52" s="65" t="s">
        <v>4</v>
      </c>
      <c r="D52" s="130">
        <v>0.5</v>
      </c>
      <c r="E52" s="131"/>
      <c r="F52" s="130">
        <f>E52*D52</f>
        <v>0</v>
      </c>
      <c r="G52" s="48">
        <v>1</v>
      </c>
      <c r="H52" s="132"/>
      <c r="I52" s="121"/>
      <c r="J52"/>
    </row>
    <row r="53" spans="1:10" s="123" customFormat="1" x14ac:dyDescent="0.2">
      <c r="A53" s="110"/>
      <c r="B53" s="129"/>
      <c r="C53" s="65" t="s">
        <v>4</v>
      </c>
      <c r="D53" s="130">
        <v>1</v>
      </c>
      <c r="E53" s="133"/>
      <c r="F53" s="130">
        <f>E53*D53</f>
        <v>0</v>
      </c>
      <c r="G53" s="48">
        <v>1</v>
      </c>
      <c r="H53" s="132"/>
      <c r="I53" s="121"/>
      <c r="J53"/>
    </row>
    <row r="54" spans="1:10" s="123" customFormat="1" x14ac:dyDescent="0.2">
      <c r="A54" s="110"/>
      <c r="B54" s="5" t="s">
        <v>222</v>
      </c>
      <c r="C54" s="65" t="s">
        <v>4</v>
      </c>
      <c r="D54" s="130">
        <v>1.5</v>
      </c>
      <c r="E54" s="133"/>
      <c r="F54" s="130">
        <f>E54*D54</f>
        <v>0</v>
      </c>
      <c r="G54" s="48">
        <v>1</v>
      </c>
      <c r="H54" s="132"/>
      <c r="I54" s="121"/>
      <c r="J54"/>
    </row>
    <row r="55" spans="1:10" s="123" customFormat="1" x14ac:dyDescent="0.2">
      <c r="A55" s="110"/>
      <c r="B55" s="5" t="s">
        <v>223</v>
      </c>
      <c r="C55" s="65" t="s">
        <v>4</v>
      </c>
      <c r="D55" s="130">
        <v>3</v>
      </c>
      <c r="E55" s="133"/>
      <c r="F55" s="130">
        <f>E55*D55</f>
        <v>0</v>
      </c>
      <c r="G55" s="48">
        <v>1</v>
      </c>
      <c r="H55" s="132"/>
      <c r="I55" s="121"/>
      <c r="J55"/>
    </row>
    <row r="56" spans="1:10" s="123" customFormat="1" ht="13.5" thickBot="1" x14ac:dyDescent="0.25">
      <c r="A56" s="110"/>
      <c r="B56" s="5" t="s">
        <v>224</v>
      </c>
      <c r="C56" s="65" t="s">
        <v>4</v>
      </c>
      <c r="D56" s="130">
        <v>6</v>
      </c>
      <c r="E56" s="134"/>
      <c r="F56" s="130">
        <f>E56*D56</f>
        <v>0</v>
      </c>
      <c r="G56" s="48">
        <v>1</v>
      </c>
      <c r="H56" s="132"/>
      <c r="I56" s="121"/>
      <c r="J56"/>
    </row>
    <row r="57" spans="1:10" s="123" customFormat="1" ht="13.5" thickBot="1" x14ac:dyDescent="0.25">
      <c r="A57" s="110"/>
      <c r="B57" s="200" t="s">
        <v>288</v>
      </c>
      <c r="C57" s="201"/>
      <c r="D57" s="202"/>
      <c r="E57" s="210"/>
      <c r="F57" s="202">
        <f>SUM(F52:F56)</f>
        <v>0</v>
      </c>
      <c r="G57" s="203">
        <v>1</v>
      </c>
      <c r="H57" s="204">
        <f>F57/G57</f>
        <v>0</v>
      </c>
      <c r="I57" s="205" t="str">
        <f>IF(C8="","",H57/$C$8*1000)</f>
        <v/>
      </c>
      <c r="J57"/>
    </row>
    <row r="58" spans="1:10" s="123" customFormat="1" x14ac:dyDescent="0.2">
      <c r="A58" s="110"/>
      <c r="B58" s="148"/>
      <c r="C58" s="65" t="s">
        <v>3</v>
      </c>
      <c r="D58" s="130">
        <v>0.5</v>
      </c>
      <c r="E58" s="131"/>
      <c r="F58" s="130">
        <f>E58*D58</f>
        <v>0</v>
      </c>
      <c r="G58" s="48">
        <v>1</v>
      </c>
      <c r="H58" s="132"/>
      <c r="I58" s="121"/>
      <c r="J58"/>
    </row>
    <row r="59" spans="1:10" s="123" customFormat="1" x14ac:dyDescent="0.2">
      <c r="A59" s="110"/>
      <c r="B59" s="148"/>
      <c r="C59" s="65" t="s">
        <v>3</v>
      </c>
      <c r="D59" s="130">
        <v>1</v>
      </c>
      <c r="E59" s="133"/>
      <c r="F59" s="130">
        <f>E59*D59</f>
        <v>0</v>
      </c>
      <c r="G59" s="48">
        <v>1</v>
      </c>
      <c r="H59" s="132"/>
      <c r="I59" s="121"/>
      <c r="J59"/>
    </row>
    <row r="60" spans="1:10" s="123" customFormat="1" ht="13.5" thickBot="1" x14ac:dyDescent="0.25">
      <c r="A60" s="110"/>
      <c r="B60" s="148"/>
      <c r="C60" s="65" t="s">
        <v>3</v>
      </c>
      <c r="D60" s="130">
        <v>2</v>
      </c>
      <c r="E60" s="134"/>
      <c r="F60" s="130">
        <f>E60*D60</f>
        <v>0</v>
      </c>
      <c r="G60" s="48">
        <v>1</v>
      </c>
      <c r="H60" s="132"/>
      <c r="I60" s="121"/>
      <c r="J60"/>
    </row>
    <row r="61" spans="1:10" s="123" customFormat="1" x14ac:dyDescent="0.2">
      <c r="A61" s="110"/>
      <c r="B61" s="200" t="s">
        <v>289</v>
      </c>
      <c r="C61" s="201"/>
      <c r="D61" s="202"/>
      <c r="E61" s="210"/>
      <c r="F61" s="202">
        <f>SUM(F58:F60)</f>
        <v>0</v>
      </c>
      <c r="G61" s="203">
        <v>1</v>
      </c>
      <c r="H61" s="204">
        <f>F61/G61</f>
        <v>0</v>
      </c>
      <c r="I61" s="205" t="str">
        <f>IF(C8="","",H61/$C$8*1000)</f>
        <v/>
      </c>
      <c r="J61"/>
    </row>
    <row r="62" spans="1:10" s="123" customFormat="1" x14ac:dyDescent="0.2">
      <c r="A62" s="110"/>
      <c r="B62" s="137" t="s">
        <v>290</v>
      </c>
      <c r="C62" s="70"/>
      <c r="D62" s="6"/>
      <c r="E62" s="161"/>
      <c r="F62" s="6">
        <f>F57+F61</f>
        <v>0</v>
      </c>
      <c r="G62" s="49">
        <v>1</v>
      </c>
      <c r="H62" s="139">
        <f>F62/G62</f>
        <v>0</v>
      </c>
      <c r="I62" s="199" t="str">
        <f>IF(C8="","",H62/$C$8*1000)</f>
        <v/>
      </c>
      <c r="J62"/>
    </row>
    <row r="63" spans="1:10" s="123" customFormat="1" x14ac:dyDescent="0.2">
      <c r="A63" s="111"/>
      <c r="B63" s="153" t="s">
        <v>291</v>
      </c>
      <c r="C63" s="74"/>
      <c r="D63" s="153"/>
      <c r="E63" s="178"/>
      <c r="F63" s="153"/>
      <c r="G63" s="53"/>
      <c r="H63" s="154">
        <f>H50+H62</f>
        <v>0</v>
      </c>
      <c r="I63" s="114" t="str">
        <f>IF(C8="","",H63/$C$8*1000)</f>
        <v/>
      </c>
      <c r="J63"/>
    </row>
    <row r="64" spans="1:10" s="140" customFormat="1" x14ac:dyDescent="0.2">
      <c r="A64" s="112"/>
      <c r="B64" s="10" t="s">
        <v>116</v>
      </c>
      <c r="C64" s="69"/>
      <c r="D64" s="155"/>
      <c r="E64" s="242"/>
      <c r="F64" s="155"/>
      <c r="G64" s="54"/>
      <c r="H64" s="156"/>
      <c r="I64" s="157"/>
      <c r="J64"/>
    </row>
    <row r="65" spans="1:10" s="123" customFormat="1" ht="13.5" thickBot="1" x14ac:dyDescent="0.25">
      <c r="A65" s="111" t="s">
        <v>137</v>
      </c>
      <c r="B65" s="129" t="s">
        <v>70</v>
      </c>
      <c r="C65" s="80" t="s">
        <v>88</v>
      </c>
      <c r="D65" s="140"/>
      <c r="E65" s="125"/>
      <c r="F65" s="140"/>
      <c r="G65" s="50"/>
      <c r="H65" s="157"/>
      <c r="I65" s="158"/>
      <c r="J65"/>
    </row>
    <row r="66" spans="1:10" s="123" customFormat="1" x14ac:dyDescent="0.2">
      <c r="A66" s="111"/>
      <c r="B66" s="148"/>
      <c r="C66" s="65" t="s">
        <v>4</v>
      </c>
      <c r="D66" s="130">
        <v>0.5</v>
      </c>
      <c r="E66" s="131"/>
      <c r="F66" s="130">
        <f>E66*D66</f>
        <v>0</v>
      </c>
      <c r="G66" s="48">
        <v>1</v>
      </c>
      <c r="H66" s="132"/>
      <c r="I66" s="121"/>
      <c r="J66"/>
    </row>
    <row r="67" spans="1:10" s="123" customFormat="1" x14ac:dyDescent="0.2">
      <c r="A67" s="111"/>
      <c r="B67" s="148"/>
      <c r="C67" s="65" t="s">
        <v>4</v>
      </c>
      <c r="D67" s="130">
        <v>1</v>
      </c>
      <c r="E67" s="133"/>
      <c r="F67" s="130">
        <f>E67*D67</f>
        <v>0</v>
      </c>
      <c r="G67" s="48">
        <v>1</v>
      </c>
      <c r="H67" s="132"/>
      <c r="I67" s="121"/>
      <c r="J67"/>
    </row>
    <row r="68" spans="1:10" s="123" customFormat="1" x14ac:dyDescent="0.2">
      <c r="A68" s="111"/>
      <c r="B68" s="5" t="s">
        <v>221</v>
      </c>
      <c r="C68" s="66" t="s">
        <v>4</v>
      </c>
      <c r="D68" s="140">
        <v>3</v>
      </c>
      <c r="E68" s="133"/>
      <c r="F68" s="130">
        <f>E68*D68</f>
        <v>0</v>
      </c>
      <c r="G68" s="50">
        <v>1</v>
      </c>
      <c r="H68" s="132"/>
      <c r="I68" s="121"/>
      <c r="J68"/>
    </row>
    <row r="69" spans="1:10" s="123" customFormat="1" ht="13.5" thickBot="1" x14ac:dyDescent="0.25">
      <c r="A69" s="111"/>
      <c r="B69" s="5" t="s">
        <v>220</v>
      </c>
      <c r="C69" s="66" t="s">
        <v>4</v>
      </c>
      <c r="D69" s="140">
        <v>6</v>
      </c>
      <c r="E69" s="134"/>
      <c r="F69" s="130">
        <f>E69*D69</f>
        <v>0</v>
      </c>
      <c r="G69" s="50">
        <v>1</v>
      </c>
      <c r="H69" s="132"/>
      <c r="I69" s="121"/>
      <c r="J69"/>
    </row>
    <row r="70" spans="1:10" s="123" customFormat="1" ht="13.5" thickBot="1" x14ac:dyDescent="0.25">
      <c r="A70" s="111"/>
      <c r="B70" s="208" t="s">
        <v>77</v>
      </c>
      <c r="C70" s="209" t="s">
        <v>4</v>
      </c>
      <c r="D70" s="210"/>
      <c r="E70" s="210"/>
      <c r="F70" s="210">
        <f>SUM(F66:F69)</f>
        <v>0</v>
      </c>
      <c r="G70" s="211">
        <v>1</v>
      </c>
      <c r="H70" s="212">
        <f>F70/G70</f>
        <v>0</v>
      </c>
      <c r="I70" s="213" t="str">
        <f>IF(C8="","",H70/$C$8*1000)</f>
        <v/>
      </c>
      <c r="J70"/>
    </row>
    <row r="71" spans="1:10" s="123" customFormat="1" x14ac:dyDescent="0.2">
      <c r="A71" s="111"/>
      <c r="B71" s="148"/>
      <c r="C71" s="65" t="s">
        <v>3</v>
      </c>
      <c r="D71" s="130">
        <v>0.5</v>
      </c>
      <c r="E71" s="131"/>
      <c r="F71" s="130">
        <f>E71*D71</f>
        <v>0</v>
      </c>
      <c r="G71" s="50">
        <v>3</v>
      </c>
      <c r="H71" s="132"/>
      <c r="I71" s="121"/>
      <c r="J71"/>
    </row>
    <row r="72" spans="1:10" s="123" customFormat="1" x14ac:dyDescent="0.2">
      <c r="A72" s="111"/>
      <c r="B72" s="148"/>
      <c r="C72" s="65" t="s">
        <v>3</v>
      </c>
      <c r="D72" s="130">
        <v>1</v>
      </c>
      <c r="E72" s="133"/>
      <c r="F72" s="130">
        <f>E72*D72</f>
        <v>0</v>
      </c>
      <c r="G72" s="50">
        <v>3</v>
      </c>
      <c r="H72" s="132"/>
      <c r="I72" s="121"/>
      <c r="J72"/>
    </row>
    <row r="73" spans="1:10" s="123" customFormat="1" ht="13.5" thickBot="1" x14ac:dyDescent="0.25">
      <c r="A73" s="111"/>
      <c r="B73" s="148"/>
      <c r="C73" s="65" t="s">
        <v>3</v>
      </c>
      <c r="D73" s="130">
        <v>2</v>
      </c>
      <c r="E73" s="134"/>
      <c r="F73" s="130">
        <f>E73*D73</f>
        <v>0</v>
      </c>
      <c r="G73" s="50">
        <v>3</v>
      </c>
      <c r="H73" s="132"/>
      <c r="I73" s="121"/>
      <c r="J73"/>
    </row>
    <row r="74" spans="1:10" s="123" customFormat="1" x14ac:dyDescent="0.2">
      <c r="A74" s="111"/>
      <c r="B74" s="214" t="s">
        <v>78</v>
      </c>
      <c r="C74" s="209" t="s">
        <v>3</v>
      </c>
      <c r="D74" s="210"/>
      <c r="E74" s="210"/>
      <c r="F74" s="210">
        <f>SUM(F71:F73)</f>
        <v>0</v>
      </c>
      <c r="G74" s="211">
        <v>3</v>
      </c>
      <c r="H74" s="212">
        <f>F74/G74</f>
        <v>0</v>
      </c>
      <c r="I74" s="213" t="str">
        <f>IF(C8="","",H74/$C$8*1000)</f>
        <v/>
      </c>
      <c r="J74"/>
    </row>
    <row r="75" spans="1:10" s="123" customFormat="1" x14ac:dyDescent="0.2">
      <c r="A75" s="111"/>
      <c r="B75" s="160" t="s">
        <v>293</v>
      </c>
      <c r="C75" s="75"/>
      <c r="D75" s="161"/>
      <c r="E75" s="161"/>
      <c r="F75" s="161"/>
      <c r="G75" s="55"/>
      <c r="H75" s="162">
        <f>H74+H70</f>
        <v>0</v>
      </c>
      <c r="I75" s="216" t="str">
        <f>IF(C8="","",H75/$C$8*1000)</f>
        <v/>
      </c>
      <c r="J75"/>
    </row>
    <row r="76" spans="1:10" s="150" customFormat="1" ht="13.5" thickBot="1" x14ac:dyDescent="0.25">
      <c r="A76" s="111" t="s">
        <v>248</v>
      </c>
      <c r="B76" s="148" t="s">
        <v>71</v>
      </c>
      <c r="C76" s="66"/>
      <c r="D76" s="140"/>
      <c r="E76" s="140"/>
      <c r="F76" s="140"/>
      <c r="G76" s="50"/>
      <c r="H76" s="12"/>
      <c r="I76" s="122"/>
      <c r="J76"/>
    </row>
    <row r="77" spans="1:10" s="123" customFormat="1" ht="13.5" thickBot="1" x14ac:dyDescent="0.25">
      <c r="A77" s="111"/>
      <c r="B77" s="151"/>
      <c r="C77" s="68" t="s">
        <v>3</v>
      </c>
      <c r="D77" s="119">
        <v>1</v>
      </c>
      <c r="E77" s="152"/>
      <c r="F77" s="119">
        <f>E77*D77</f>
        <v>0</v>
      </c>
      <c r="G77" s="45">
        <v>2</v>
      </c>
      <c r="H77" s="139">
        <f>F77/G77</f>
        <v>0</v>
      </c>
      <c r="I77" s="199" t="str">
        <f>IF($C$8="","",H77/$C$8*1000)</f>
        <v/>
      </c>
      <c r="J77"/>
    </row>
    <row r="78" spans="1:10" s="123" customFormat="1" x14ac:dyDescent="0.2">
      <c r="A78" s="111"/>
      <c r="B78" s="230" t="s">
        <v>449</v>
      </c>
      <c r="C78" s="118"/>
      <c r="D78" s="230"/>
      <c r="E78" s="230"/>
      <c r="F78" s="230"/>
      <c r="G78" s="231"/>
      <c r="H78" s="232">
        <f>SUM(H75,H77)</f>
        <v>0</v>
      </c>
      <c r="I78" s="114" t="str">
        <f>IF($C$8="","",H78/$C$8*1000)</f>
        <v/>
      </c>
      <c r="J78"/>
    </row>
    <row r="79" spans="1:10" s="123" customFormat="1" x14ac:dyDescent="0.2">
      <c r="A79" s="111"/>
      <c r="B79" s="298" t="s">
        <v>450</v>
      </c>
      <c r="C79" s="65"/>
      <c r="D79" s="130"/>
      <c r="E79" s="125"/>
      <c r="F79" s="130"/>
      <c r="G79" s="48"/>
      <c r="H79" s="48"/>
      <c r="I79" s="48"/>
      <c r="J79"/>
    </row>
    <row r="80" spans="1:10" s="123" customFormat="1" ht="13.5" thickBot="1" x14ac:dyDescent="0.25">
      <c r="A80" s="111" t="s">
        <v>138</v>
      </c>
      <c r="B80" s="144" t="s">
        <v>129</v>
      </c>
      <c r="C80" s="67"/>
      <c r="D80" s="145"/>
      <c r="E80" s="31"/>
      <c r="F80" s="145"/>
      <c r="G80" s="52"/>
      <c r="H80" s="21"/>
      <c r="I80" s="149"/>
      <c r="J80"/>
    </row>
    <row r="81" spans="1:10" s="123" customFormat="1" x14ac:dyDescent="0.2">
      <c r="A81" s="111"/>
      <c r="B81" s="165"/>
      <c r="C81" s="69" t="s">
        <v>4</v>
      </c>
      <c r="D81" s="155">
        <v>0.2</v>
      </c>
      <c r="E81" s="215"/>
      <c r="F81" s="155">
        <f>E81*D81</f>
        <v>0</v>
      </c>
      <c r="G81" s="54">
        <v>0.6</v>
      </c>
      <c r="H81" s="8">
        <f>F81/G81</f>
        <v>0</v>
      </c>
      <c r="I81" s="229" t="str">
        <f>IF(C8="","",H81/$C$8*1000)</f>
        <v/>
      </c>
      <c r="J81"/>
    </row>
    <row r="82" spans="1:10" s="123" customFormat="1" x14ac:dyDescent="0.2">
      <c r="A82" s="111"/>
      <c r="B82" s="36" t="s">
        <v>403</v>
      </c>
      <c r="C82" s="226"/>
      <c r="D82" s="225"/>
      <c r="E82" s="243"/>
      <c r="F82" s="225"/>
      <c r="G82" s="227"/>
      <c r="H82" s="228"/>
      <c r="I82" s="157"/>
      <c r="J82"/>
    </row>
    <row r="83" spans="1:10" s="123" customFormat="1" ht="13.5" thickBot="1" x14ac:dyDescent="0.25">
      <c r="A83" s="110" t="s">
        <v>139</v>
      </c>
      <c r="B83" s="148" t="s">
        <v>8</v>
      </c>
      <c r="C83" s="64"/>
      <c r="D83" s="125"/>
      <c r="E83" s="125"/>
      <c r="F83" s="125"/>
      <c r="G83" s="47"/>
      <c r="H83" s="127"/>
      <c r="I83" s="149"/>
      <c r="J83"/>
    </row>
    <row r="84" spans="1:10" s="123" customFormat="1" x14ac:dyDescent="0.2">
      <c r="A84" s="110"/>
      <c r="B84" s="148"/>
      <c r="C84" s="65" t="s">
        <v>3</v>
      </c>
      <c r="D84" s="130">
        <v>1</v>
      </c>
      <c r="E84" s="131"/>
      <c r="F84" s="130">
        <f>E84*D84</f>
        <v>0</v>
      </c>
      <c r="G84" s="48">
        <v>14</v>
      </c>
      <c r="H84" s="132"/>
      <c r="I84" s="121"/>
      <c r="J84"/>
    </row>
    <row r="85" spans="1:10" s="123" customFormat="1" x14ac:dyDescent="0.2">
      <c r="A85" s="110"/>
      <c r="B85" s="148"/>
      <c r="C85" s="65" t="s">
        <v>3</v>
      </c>
      <c r="D85" s="130">
        <v>2</v>
      </c>
      <c r="E85" s="133"/>
      <c r="F85" s="130">
        <f>E85*D85</f>
        <v>0</v>
      </c>
      <c r="G85" s="48">
        <v>14</v>
      </c>
      <c r="H85" s="132"/>
      <c r="I85" s="121"/>
      <c r="J85"/>
    </row>
    <row r="86" spans="1:10" s="123" customFormat="1" ht="13.5" thickBot="1" x14ac:dyDescent="0.25">
      <c r="A86" s="110"/>
      <c r="B86" s="148"/>
      <c r="C86" s="65" t="s">
        <v>3</v>
      </c>
      <c r="D86" s="130">
        <v>4</v>
      </c>
      <c r="E86" s="134"/>
      <c r="F86" s="130">
        <f>E86*D86</f>
        <v>0</v>
      </c>
      <c r="G86" s="48">
        <v>14</v>
      </c>
      <c r="H86" s="132"/>
      <c r="I86" s="121"/>
      <c r="J86"/>
    </row>
    <row r="87" spans="1:10" s="123" customFormat="1" x14ac:dyDescent="0.2">
      <c r="A87" s="110"/>
      <c r="B87" s="137" t="s">
        <v>292</v>
      </c>
      <c r="C87" s="70"/>
      <c r="D87" s="6"/>
      <c r="E87" s="6"/>
      <c r="F87" s="6">
        <f>SUM(F84:F86)</f>
        <v>0</v>
      </c>
      <c r="G87" s="49">
        <v>14</v>
      </c>
      <c r="H87" s="139">
        <f>F87/G87</f>
        <v>0</v>
      </c>
      <c r="I87" s="199" t="str">
        <f>IF(C8="","",H87/$C$8*1000)</f>
        <v/>
      </c>
      <c r="J87"/>
    </row>
    <row r="88" spans="1:10" s="123" customFormat="1" x14ac:dyDescent="0.2">
      <c r="A88" s="110"/>
      <c r="B88" s="10" t="s">
        <v>452</v>
      </c>
      <c r="C88" s="66"/>
      <c r="D88" s="140"/>
      <c r="E88" s="140"/>
      <c r="F88" s="140"/>
      <c r="G88" s="50"/>
      <c r="H88" s="156"/>
      <c r="I88" s="122"/>
      <c r="J88"/>
    </row>
    <row r="89" spans="1:10" s="123" customFormat="1" ht="13.5" thickBot="1" x14ac:dyDescent="0.25">
      <c r="A89" s="110" t="s">
        <v>140</v>
      </c>
      <c r="B89" s="166" t="s">
        <v>72</v>
      </c>
      <c r="C89" s="67"/>
      <c r="D89" s="145"/>
      <c r="E89" s="145"/>
      <c r="F89" s="145"/>
      <c r="G89" s="52"/>
      <c r="H89" s="146"/>
      <c r="I89" s="122"/>
      <c r="J89"/>
    </row>
    <row r="90" spans="1:10" s="123" customFormat="1" x14ac:dyDescent="0.2">
      <c r="A90" s="110"/>
      <c r="B90" s="148"/>
      <c r="C90" s="65" t="s">
        <v>3</v>
      </c>
      <c r="D90" s="130">
        <v>2</v>
      </c>
      <c r="E90" s="131"/>
      <c r="F90" s="130">
        <f>E90*D90</f>
        <v>0</v>
      </c>
      <c r="G90" s="48">
        <v>14</v>
      </c>
      <c r="H90" s="132"/>
      <c r="I90" s="121"/>
      <c r="J90"/>
    </row>
    <row r="91" spans="1:10" s="123" customFormat="1" ht="13.5" thickBot="1" x14ac:dyDescent="0.25">
      <c r="A91" s="110"/>
      <c r="B91" s="148"/>
      <c r="C91" s="65" t="s">
        <v>3</v>
      </c>
      <c r="D91" s="130">
        <v>4</v>
      </c>
      <c r="E91" s="134"/>
      <c r="F91" s="130">
        <f>E91*D91</f>
        <v>0</v>
      </c>
      <c r="G91" s="48">
        <v>14</v>
      </c>
      <c r="H91" s="132"/>
      <c r="I91" s="121"/>
      <c r="J91"/>
    </row>
    <row r="92" spans="1:10" s="123" customFormat="1" x14ac:dyDescent="0.2">
      <c r="A92" s="110"/>
      <c r="B92" s="137" t="s">
        <v>294</v>
      </c>
      <c r="C92" s="70"/>
      <c r="D92" s="6"/>
      <c r="E92" s="6"/>
      <c r="F92" s="6">
        <f>SUM(F90:F91)</f>
        <v>0</v>
      </c>
      <c r="G92" s="49">
        <v>14</v>
      </c>
      <c r="H92" s="139">
        <f>F92/G92</f>
        <v>0</v>
      </c>
      <c r="I92" s="199" t="str">
        <f>IF(C8="","",H92/$C$8*1000)</f>
        <v/>
      </c>
      <c r="J92"/>
    </row>
    <row r="93" spans="1:10" s="123" customFormat="1" x14ac:dyDescent="0.2">
      <c r="A93" s="110"/>
      <c r="B93" s="108" t="s">
        <v>404</v>
      </c>
      <c r="C93" s="110"/>
      <c r="D93" s="110"/>
      <c r="E93" s="110"/>
      <c r="F93" s="110"/>
      <c r="G93" s="110"/>
      <c r="H93" s="110"/>
      <c r="I93" s="110"/>
      <c r="J93"/>
    </row>
    <row r="94" spans="1:10" s="123" customFormat="1" ht="13.5" thickBot="1" x14ac:dyDescent="0.25">
      <c r="A94" s="110" t="s">
        <v>141</v>
      </c>
      <c r="B94" s="166" t="s">
        <v>9</v>
      </c>
      <c r="C94" s="67"/>
      <c r="D94" s="145"/>
      <c r="E94" s="145"/>
      <c r="F94" s="145"/>
      <c r="G94" s="52"/>
      <c r="H94" s="146"/>
      <c r="I94" s="122"/>
      <c r="J94"/>
    </row>
    <row r="95" spans="1:10" s="123" customFormat="1" x14ac:dyDescent="0.2">
      <c r="A95" s="110"/>
      <c r="B95" s="151"/>
      <c r="C95" s="68" t="s">
        <v>3</v>
      </c>
      <c r="D95" s="119">
        <v>5</v>
      </c>
      <c r="E95" s="215"/>
      <c r="F95" s="119">
        <f>E95*D95</f>
        <v>0</v>
      </c>
      <c r="G95" s="45">
        <v>15</v>
      </c>
      <c r="H95" s="139">
        <f>F95/G95</f>
        <v>0</v>
      </c>
      <c r="I95" s="199" t="str">
        <f>IF(C8="","",H95/$C$8*1000)</f>
        <v/>
      </c>
      <c r="J95"/>
    </row>
    <row r="96" spans="1:10" s="123" customFormat="1" ht="13.5" thickBot="1" x14ac:dyDescent="0.25">
      <c r="A96" s="110" t="s">
        <v>513</v>
      </c>
      <c r="B96" s="144" t="s">
        <v>512</v>
      </c>
      <c r="C96" s="66"/>
      <c r="D96" s="140"/>
      <c r="E96" s="155"/>
      <c r="F96" s="140"/>
      <c r="G96" s="50"/>
      <c r="H96" s="146"/>
      <c r="I96" s="122"/>
      <c r="J96"/>
    </row>
    <row r="97" spans="1:10" s="123" customFormat="1" x14ac:dyDescent="0.2">
      <c r="A97" s="110"/>
      <c r="B97" s="129"/>
      <c r="C97" s="66" t="s">
        <v>3</v>
      </c>
      <c r="D97" s="338">
        <v>1</v>
      </c>
      <c r="E97" s="131"/>
      <c r="F97" s="130">
        <f>E97*D97</f>
        <v>0</v>
      </c>
      <c r="G97" s="50">
        <v>2</v>
      </c>
      <c r="H97" s="142"/>
      <c r="I97" s="122"/>
      <c r="J97"/>
    </row>
    <row r="98" spans="1:10" s="123" customFormat="1" ht="13.5" thickBot="1" x14ac:dyDescent="0.25">
      <c r="A98" s="110"/>
      <c r="B98" s="129"/>
      <c r="C98" s="66" t="s">
        <v>3</v>
      </c>
      <c r="D98" s="338">
        <v>2</v>
      </c>
      <c r="E98" s="134"/>
      <c r="F98" s="130">
        <f>E98*D98</f>
        <v>0</v>
      </c>
      <c r="G98" s="50">
        <v>2</v>
      </c>
      <c r="H98" s="142"/>
      <c r="I98" s="122"/>
      <c r="J98"/>
    </row>
    <row r="99" spans="1:10" s="123" customFormat="1" x14ac:dyDescent="0.2">
      <c r="A99" s="110"/>
      <c r="B99" s="137" t="s">
        <v>514</v>
      </c>
      <c r="C99" s="70"/>
      <c r="D99" s="6"/>
      <c r="E99" s="6"/>
      <c r="F99" s="6">
        <f>SUM(F97:F98)</f>
        <v>0</v>
      </c>
      <c r="G99" s="49">
        <v>2</v>
      </c>
      <c r="H99" s="139">
        <f>F99/G99</f>
        <v>0</v>
      </c>
      <c r="I99" s="199" t="str">
        <f>IF($C$8="","",H99/$C$8*1000)</f>
        <v/>
      </c>
      <c r="J99"/>
    </row>
    <row r="100" spans="1:10" s="123" customFormat="1" x14ac:dyDescent="0.2">
      <c r="A100" s="110"/>
      <c r="B100" s="143" t="s">
        <v>515</v>
      </c>
      <c r="C100" s="72"/>
      <c r="D100" s="143"/>
      <c r="E100" s="143"/>
      <c r="F100" s="143"/>
      <c r="G100" s="51"/>
      <c r="H100" s="168">
        <f>H95+H99</f>
        <v>0</v>
      </c>
      <c r="I100" s="168" t="str">
        <f>IF($C$8="","",H100/$C$8*1000)</f>
        <v/>
      </c>
      <c r="J100"/>
    </row>
    <row r="101" spans="1:10" s="123" customFormat="1" x14ac:dyDescent="0.2">
      <c r="A101" s="110"/>
      <c r="B101" s="10" t="s">
        <v>451</v>
      </c>
      <c r="C101" s="69"/>
      <c r="D101" s="155"/>
      <c r="E101" s="155"/>
      <c r="F101" s="155"/>
      <c r="G101" s="54"/>
      <c r="H101" s="156"/>
      <c r="I101" s="122"/>
      <c r="J101"/>
    </row>
    <row r="102" spans="1:10" s="123" customFormat="1" ht="13.5" thickBot="1" x14ac:dyDescent="0.25">
      <c r="A102" s="110" t="s">
        <v>142</v>
      </c>
      <c r="B102" s="166" t="s">
        <v>73</v>
      </c>
      <c r="C102" s="67"/>
      <c r="D102" s="145"/>
      <c r="E102" s="145"/>
      <c r="F102" s="145"/>
      <c r="G102" s="52"/>
      <c r="H102" s="146"/>
      <c r="I102" s="122"/>
      <c r="J102"/>
    </row>
    <row r="103" spans="1:10" s="123" customFormat="1" x14ac:dyDescent="0.2">
      <c r="A103" s="110"/>
      <c r="B103" s="148"/>
      <c r="C103" s="65" t="s">
        <v>3</v>
      </c>
      <c r="D103" s="130">
        <v>3</v>
      </c>
      <c r="E103" s="131"/>
      <c r="F103" s="130">
        <f>E103*D103</f>
        <v>0</v>
      </c>
      <c r="G103" s="48">
        <v>15</v>
      </c>
      <c r="H103" s="132"/>
      <c r="I103" s="121"/>
      <c r="J103"/>
    </row>
    <row r="104" spans="1:10" s="123" customFormat="1" ht="13.5" thickBot="1" x14ac:dyDescent="0.25">
      <c r="A104" s="110"/>
      <c r="B104" s="148"/>
      <c r="C104" s="65" t="s">
        <v>3</v>
      </c>
      <c r="D104" s="130">
        <v>5</v>
      </c>
      <c r="E104" s="134"/>
      <c r="F104" s="130">
        <f>E104*D104</f>
        <v>0</v>
      </c>
      <c r="G104" s="48">
        <v>15</v>
      </c>
      <c r="H104" s="132"/>
      <c r="I104" s="121"/>
      <c r="J104"/>
    </row>
    <row r="105" spans="1:10" s="123" customFormat="1" x14ac:dyDescent="0.2">
      <c r="A105" s="110"/>
      <c r="B105" s="160" t="s">
        <v>295</v>
      </c>
      <c r="C105" s="75"/>
      <c r="D105" s="6"/>
      <c r="E105" s="6"/>
      <c r="F105" s="6">
        <f>SUM(F103:F104)</f>
        <v>0</v>
      </c>
      <c r="G105" s="49">
        <v>15</v>
      </c>
      <c r="H105" s="139">
        <f>F105/G105</f>
        <v>0</v>
      </c>
      <c r="I105" s="199" t="str">
        <f>IF(C8="","",H105/$C$8*1000)</f>
        <v/>
      </c>
      <c r="J105"/>
    </row>
    <row r="106" spans="1:10" s="123" customFormat="1" x14ac:dyDescent="0.2">
      <c r="A106" s="110" t="s">
        <v>402</v>
      </c>
      <c r="B106" s="153" t="s">
        <v>405</v>
      </c>
      <c r="C106" s="118"/>
      <c r="D106" s="153"/>
      <c r="E106" s="153"/>
      <c r="F106" s="153"/>
      <c r="G106" s="53"/>
      <c r="H106" s="154">
        <f>H75+H77+H92+H105</f>
        <v>0</v>
      </c>
      <c r="I106" s="114" t="str">
        <f>IF(C8="","",H106/$C$8*1000)</f>
        <v/>
      </c>
      <c r="J106"/>
    </row>
    <row r="107" spans="1:10" s="123" customFormat="1" x14ac:dyDescent="0.2">
      <c r="A107" s="259" t="s">
        <v>91</v>
      </c>
      <c r="B107" s="254" t="s">
        <v>296</v>
      </c>
      <c r="C107" s="255"/>
      <c r="D107" s="254"/>
      <c r="E107" s="254"/>
      <c r="F107" s="254"/>
      <c r="G107" s="256"/>
      <c r="H107" s="257">
        <f>H31+H41+H63+H81+H87+H100+H106</f>
        <v>0</v>
      </c>
      <c r="I107" s="258" t="str">
        <f>IF(C8="","",H107/$C$8*1000)</f>
        <v/>
      </c>
      <c r="J107"/>
    </row>
    <row r="108" spans="1:10" s="140" customFormat="1" x14ac:dyDescent="0.2">
      <c r="A108" s="112"/>
      <c r="C108" s="66"/>
      <c r="G108" s="50"/>
      <c r="H108" s="157"/>
      <c r="I108" s="157"/>
      <c r="J108"/>
    </row>
    <row r="109" spans="1:10" s="16" customFormat="1" x14ac:dyDescent="0.2">
      <c r="A109" s="111" t="s">
        <v>93</v>
      </c>
      <c r="B109" s="13" t="s">
        <v>553</v>
      </c>
      <c r="C109" s="76"/>
      <c r="D109" s="13"/>
      <c r="E109" s="13"/>
      <c r="F109" s="13"/>
      <c r="G109" s="57"/>
      <c r="H109" s="14"/>
      <c r="I109" s="15"/>
      <c r="J109"/>
    </row>
    <row r="110" spans="1:10" s="123" customFormat="1" x14ac:dyDescent="0.2">
      <c r="A110" s="110"/>
      <c r="B110" s="85" t="s">
        <v>10</v>
      </c>
      <c r="C110" s="65"/>
      <c r="D110" s="130"/>
      <c r="E110" s="130"/>
      <c r="F110" s="130"/>
      <c r="G110" s="48"/>
      <c r="H110" s="130"/>
      <c r="J110"/>
    </row>
    <row r="111" spans="1:10" s="123" customFormat="1" ht="13.5" thickBot="1" x14ac:dyDescent="0.25">
      <c r="A111" s="110" t="s">
        <v>145</v>
      </c>
      <c r="B111" s="166" t="s">
        <v>13</v>
      </c>
      <c r="C111" s="67"/>
      <c r="D111" s="145"/>
      <c r="E111" s="145"/>
      <c r="F111" s="145"/>
      <c r="G111" s="52"/>
      <c r="H111" s="146"/>
      <c r="I111" s="121"/>
      <c r="J111"/>
    </row>
    <row r="112" spans="1:10" s="123" customFormat="1" x14ac:dyDescent="0.2">
      <c r="A112" s="110"/>
      <c r="B112" s="129"/>
      <c r="C112" s="66" t="s">
        <v>4</v>
      </c>
      <c r="D112" s="140">
        <v>0.5</v>
      </c>
      <c r="E112" s="131"/>
      <c r="F112" s="130">
        <f>E112*D112</f>
        <v>0</v>
      </c>
      <c r="G112" s="50">
        <v>2</v>
      </c>
      <c r="H112" s="132"/>
      <c r="I112" s="121"/>
      <c r="J112"/>
    </row>
    <row r="113" spans="1:10" s="123" customFormat="1" x14ac:dyDescent="0.2">
      <c r="A113" s="110"/>
      <c r="B113" s="129"/>
      <c r="C113" s="66" t="s">
        <v>4</v>
      </c>
      <c r="D113" s="140">
        <v>1</v>
      </c>
      <c r="E113" s="133"/>
      <c r="F113" s="130">
        <f>E113*D113</f>
        <v>0</v>
      </c>
      <c r="G113" s="50">
        <v>2</v>
      </c>
      <c r="H113" s="132"/>
      <c r="I113" s="121"/>
      <c r="J113"/>
    </row>
    <row r="114" spans="1:10" s="123" customFormat="1" x14ac:dyDescent="0.2">
      <c r="A114" s="110"/>
      <c r="B114" s="5" t="s">
        <v>84</v>
      </c>
      <c r="C114" s="66" t="s">
        <v>4</v>
      </c>
      <c r="D114" s="140">
        <v>1.5</v>
      </c>
      <c r="E114" s="133"/>
      <c r="F114" s="140">
        <f>E114*D114</f>
        <v>0</v>
      </c>
      <c r="G114" s="50">
        <v>2</v>
      </c>
      <c r="H114" s="132"/>
      <c r="I114" s="121"/>
      <c r="J114"/>
    </row>
    <row r="115" spans="1:10" s="123" customFormat="1" ht="13.5" thickBot="1" x14ac:dyDescent="0.25">
      <c r="A115" s="110"/>
      <c r="B115" s="5" t="s">
        <v>81</v>
      </c>
      <c r="C115" s="66" t="s">
        <v>4</v>
      </c>
      <c r="D115" s="140">
        <v>3</v>
      </c>
      <c r="E115" s="134"/>
      <c r="F115" s="130">
        <f>E115*D115</f>
        <v>0</v>
      </c>
      <c r="G115" s="50">
        <v>2</v>
      </c>
      <c r="H115" s="132"/>
      <c r="I115" s="121"/>
      <c r="J115"/>
    </row>
    <row r="116" spans="1:10" s="123" customFormat="1" x14ac:dyDescent="0.2">
      <c r="A116" s="110"/>
      <c r="B116" s="137" t="s">
        <v>297</v>
      </c>
      <c r="C116" s="70"/>
      <c r="D116" s="6"/>
      <c r="E116" s="6"/>
      <c r="F116" s="6">
        <f>SUM(F112:F115)</f>
        <v>0</v>
      </c>
      <c r="G116" s="49">
        <v>2</v>
      </c>
      <c r="H116" s="139">
        <f>F116/G116</f>
        <v>0</v>
      </c>
      <c r="I116" s="199" t="str">
        <f>IF(C8="","",H116/$C$8*1000)</f>
        <v/>
      </c>
      <c r="J116"/>
    </row>
    <row r="117" spans="1:10" s="123" customFormat="1" ht="13.5" thickBot="1" x14ac:dyDescent="0.25">
      <c r="A117" s="110" t="s">
        <v>146</v>
      </c>
      <c r="B117" s="144" t="s">
        <v>14</v>
      </c>
      <c r="C117" s="67"/>
      <c r="D117" s="145"/>
      <c r="E117" s="31"/>
      <c r="F117" s="31"/>
      <c r="G117" s="52"/>
      <c r="H117" s="32"/>
      <c r="I117" s="159"/>
      <c r="J117"/>
    </row>
    <row r="118" spans="1:10" s="123" customFormat="1" x14ac:dyDescent="0.2">
      <c r="A118" s="110"/>
      <c r="B118" s="148"/>
      <c r="C118" s="65" t="s">
        <v>3</v>
      </c>
      <c r="D118" s="130">
        <v>1</v>
      </c>
      <c r="E118" s="131"/>
      <c r="F118" s="130">
        <f>E118*D118</f>
        <v>0</v>
      </c>
      <c r="G118" s="48">
        <v>3</v>
      </c>
      <c r="H118" s="132"/>
      <c r="I118" s="121"/>
      <c r="J118"/>
    </row>
    <row r="119" spans="1:10" s="123" customFormat="1" ht="13.5" thickBot="1" x14ac:dyDescent="0.25">
      <c r="A119" s="110"/>
      <c r="B119" s="148"/>
      <c r="C119" s="65" t="s">
        <v>3</v>
      </c>
      <c r="D119" s="130">
        <v>2</v>
      </c>
      <c r="E119" s="134"/>
      <c r="F119" s="130">
        <f>E119*D119</f>
        <v>0</v>
      </c>
      <c r="G119" s="48">
        <v>3</v>
      </c>
      <c r="H119" s="132"/>
      <c r="I119" s="121"/>
      <c r="J119"/>
    </row>
    <row r="120" spans="1:10" s="123" customFormat="1" x14ac:dyDescent="0.2">
      <c r="A120" s="110"/>
      <c r="B120" s="137" t="s">
        <v>298</v>
      </c>
      <c r="C120" s="70"/>
      <c r="D120" s="6"/>
      <c r="E120" s="6"/>
      <c r="F120" s="6">
        <f>SUM(F118:F119)</f>
        <v>0</v>
      </c>
      <c r="G120" s="49">
        <v>3</v>
      </c>
      <c r="H120" s="139">
        <f>F120/G120</f>
        <v>0</v>
      </c>
      <c r="I120" s="199" t="str">
        <f>IF(C8="","",H120/$C$8*1000)</f>
        <v/>
      </c>
      <c r="J120"/>
    </row>
    <row r="121" spans="1:10" s="123" customFormat="1" ht="13.5" thickBot="1" x14ac:dyDescent="0.25">
      <c r="A121" s="110" t="s">
        <v>144</v>
      </c>
      <c r="B121" s="129" t="s">
        <v>12</v>
      </c>
      <c r="C121" s="66"/>
      <c r="D121" s="140"/>
      <c r="E121" s="140"/>
      <c r="F121" s="145"/>
      <c r="G121" s="50"/>
      <c r="H121" s="146"/>
      <c r="I121" s="121"/>
      <c r="J121"/>
    </row>
    <row r="122" spans="1:10" s="123" customFormat="1" x14ac:dyDescent="0.2">
      <c r="A122" s="110"/>
      <c r="B122" s="129"/>
      <c r="C122" s="65" t="s">
        <v>4</v>
      </c>
      <c r="D122" s="130">
        <v>0.5</v>
      </c>
      <c r="E122" s="131"/>
      <c r="F122" s="130">
        <f>E122*D122</f>
        <v>0</v>
      </c>
      <c r="G122" s="48">
        <v>2</v>
      </c>
      <c r="H122" s="132"/>
      <c r="I122" s="121"/>
      <c r="J122"/>
    </row>
    <row r="123" spans="1:10" s="123" customFormat="1" x14ac:dyDescent="0.2">
      <c r="A123" s="110"/>
      <c r="B123" s="129"/>
      <c r="C123" s="65" t="s">
        <v>4</v>
      </c>
      <c r="D123" s="130">
        <v>1</v>
      </c>
      <c r="E123" s="133"/>
      <c r="F123" s="130">
        <f>E123*D123</f>
        <v>0</v>
      </c>
      <c r="G123" s="48">
        <v>2</v>
      </c>
      <c r="H123" s="132"/>
      <c r="I123" s="121"/>
      <c r="J123"/>
    </row>
    <row r="124" spans="1:10" s="123" customFormat="1" x14ac:dyDescent="0.2">
      <c r="A124" s="110"/>
      <c r="B124" s="5" t="s">
        <v>82</v>
      </c>
      <c r="C124" s="65" t="s">
        <v>4</v>
      </c>
      <c r="D124" s="130">
        <v>1.5</v>
      </c>
      <c r="E124" s="133"/>
      <c r="F124" s="130">
        <f>E124*D124</f>
        <v>0</v>
      </c>
      <c r="G124" s="48">
        <v>2</v>
      </c>
      <c r="H124" s="132"/>
      <c r="I124" s="121"/>
      <c r="J124"/>
    </row>
    <row r="125" spans="1:10" s="123" customFormat="1" x14ac:dyDescent="0.2">
      <c r="A125" s="110"/>
      <c r="B125" s="5" t="s">
        <v>81</v>
      </c>
      <c r="C125" s="65" t="s">
        <v>4</v>
      </c>
      <c r="D125" s="130">
        <v>3</v>
      </c>
      <c r="E125" s="133"/>
      <c r="F125" s="130">
        <f>E125*D125</f>
        <v>0</v>
      </c>
      <c r="G125" s="48">
        <v>2</v>
      </c>
      <c r="H125" s="132"/>
      <c r="I125" s="121"/>
      <c r="J125"/>
    </row>
    <row r="126" spans="1:10" s="123" customFormat="1" ht="13.5" thickBot="1" x14ac:dyDescent="0.25">
      <c r="A126" s="110"/>
      <c r="B126" s="5" t="s">
        <v>83</v>
      </c>
      <c r="C126" s="65" t="s">
        <v>4</v>
      </c>
      <c r="D126" s="130">
        <v>6</v>
      </c>
      <c r="E126" s="134"/>
      <c r="F126" s="130">
        <f>E126*D126</f>
        <v>0</v>
      </c>
      <c r="G126" s="48">
        <v>2</v>
      </c>
      <c r="H126" s="132"/>
      <c r="I126" s="121"/>
      <c r="J126"/>
    </row>
    <row r="127" spans="1:10" s="123" customFormat="1" x14ac:dyDescent="0.2">
      <c r="A127" s="110"/>
      <c r="B127" s="137" t="s">
        <v>299</v>
      </c>
      <c r="C127" s="70"/>
      <c r="D127" s="6"/>
      <c r="E127" s="138"/>
      <c r="F127" s="6">
        <f>SUM(F122:F126)</f>
        <v>0</v>
      </c>
      <c r="G127" s="49">
        <v>2</v>
      </c>
      <c r="H127" s="139">
        <f>F127/G127</f>
        <v>0</v>
      </c>
      <c r="I127" s="199" t="str">
        <f>IF(C8="","",H127/$C$8*1000)</f>
        <v/>
      </c>
      <c r="J127"/>
    </row>
    <row r="128" spans="1:10" s="123" customFormat="1" ht="13.5" thickBot="1" x14ac:dyDescent="0.25">
      <c r="A128" s="110" t="s">
        <v>143</v>
      </c>
      <c r="B128" s="41" t="s">
        <v>11</v>
      </c>
      <c r="C128" s="67"/>
      <c r="D128" s="145"/>
      <c r="E128" s="145"/>
      <c r="F128" s="145"/>
      <c r="G128" s="52"/>
      <c r="H128" s="171"/>
      <c r="J128"/>
    </row>
    <row r="129" spans="1:10" s="123" customFormat="1" x14ac:dyDescent="0.2">
      <c r="A129" s="110"/>
      <c r="B129" s="7" t="s">
        <v>131</v>
      </c>
      <c r="C129" s="65" t="s">
        <v>4</v>
      </c>
      <c r="D129" s="130">
        <v>0.25</v>
      </c>
      <c r="E129" s="131"/>
      <c r="F129" s="130">
        <f>E129*D129</f>
        <v>0</v>
      </c>
      <c r="G129" s="48">
        <v>1</v>
      </c>
      <c r="H129" s="132"/>
      <c r="I129" s="121"/>
      <c r="J129"/>
    </row>
    <row r="130" spans="1:10" s="123" customFormat="1" x14ac:dyDescent="0.2">
      <c r="A130" s="110"/>
      <c r="B130" s="148"/>
      <c r="C130" s="65" t="s">
        <v>4</v>
      </c>
      <c r="D130" s="140">
        <v>0.375</v>
      </c>
      <c r="E130" s="133"/>
      <c r="F130" s="130">
        <f>E130*D130</f>
        <v>0</v>
      </c>
      <c r="G130" s="48">
        <v>1</v>
      </c>
      <c r="H130" s="132"/>
      <c r="I130" s="121"/>
      <c r="J130"/>
    </row>
    <row r="131" spans="1:10" s="123" customFormat="1" x14ac:dyDescent="0.2">
      <c r="A131" s="110"/>
      <c r="B131" s="148"/>
      <c r="C131" s="65" t="s">
        <v>4</v>
      </c>
      <c r="D131" s="130">
        <v>0.5</v>
      </c>
      <c r="E131" s="133"/>
      <c r="F131" s="130">
        <f>E131*D131</f>
        <v>0</v>
      </c>
      <c r="G131" s="48">
        <v>1</v>
      </c>
      <c r="H131" s="132"/>
      <c r="I131" s="121"/>
      <c r="J131"/>
    </row>
    <row r="132" spans="1:10" s="123" customFormat="1" x14ac:dyDescent="0.2">
      <c r="A132" s="110"/>
      <c r="B132" s="5" t="s">
        <v>85</v>
      </c>
      <c r="C132" s="65" t="s">
        <v>4</v>
      </c>
      <c r="D132" s="130">
        <v>1.5</v>
      </c>
      <c r="E132" s="133"/>
      <c r="F132" s="130">
        <f>E132*D132</f>
        <v>0</v>
      </c>
      <c r="G132" s="48">
        <v>1</v>
      </c>
      <c r="H132" s="132"/>
      <c r="I132" s="121"/>
      <c r="J132"/>
    </row>
    <row r="133" spans="1:10" s="123" customFormat="1" ht="13.5" thickBot="1" x14ac:dyDescent="0.25">
      <c r="A133" s="110"/>
      <c r="B133" s="5" t="s">
        <v>86</v>
      </c>
      <c r="C133" s="65" t="s">
        <v>4</v>
      </c>
      <c r="D133" s="130">
        <v>3</v>
      </c>
      <c r="E133" s="134"/>
      <c r="F133" s="130">
        <f>E133*D133</f>
        <v>0</v>
      </c>
      <c r="G133" s="48">
        <v>1</v>
      </c>
      <c r="H133" s="132"/>
      <c r="I133" s="121"/>
      <c r="J133"/>
    </row>
    <row r="134" spans="1:10" s="123" customFormat="1" x14ac:dyDescent="0.2">
      <c r="A134" s="110"/>
      <c r="B134" s="137" t="s">
        <v>300</v>
      </c>
      <c r="C134" s="70"/>
      <c r="D134" s="6"/>
      <c r="E134" s="6"/>
      <c r="F134" s="6">
        <f>SUM(F129:F133)</f>
        <v>0</v>
      </c>
      <c r="G134" s="49">
        <v>1</v>
      </c>
      <c r="H134" s="139">
        <f>F134/G134</f>
        <v>0</v>
      </c>
      <c r="I134" s="199" t="str">
        <f>IF(C8="","",H134/$C$8*1000)</f>
        <v/>
      </c>
      <c r="J134"/>
    </row>
    <row r="135" spans="1:10" s="123" customFormat="1" x14ac:dyDescent="0.2">
      <c r="A135" s="110"/>
      <c r="B135" s="143" t="s">
        <v>407</v>
      </c>
      <c r="C135" s="72"/>
      <c r="D135" s="143"/>
      <c r="E135" s="143"/>
      <c r="F135" s="143"/>
      <c r="G135" s="51"/>
      <c r="H135" s="168">
        <f>SUM(H116:H134)</f>
        <v>0</v>
      </c>
      <c r="I135" s="114" t="str">
        <f>IF(C8="","",H135/$C$8*1000)</f>
        <v/>
      </c>
      <c r="J135"/>
    </row>
    <row r="136" spans="1:10" s="123" customFormat="1" x14ac:dyDescent="0.2">
      <c r="A136" s="110"/>
      <c r="B136" s="3" t="s">
        <v>15</v>
      </c>
      <c r="C136" s="63"/>
      <c r="G136" s="44"/>
      <c r="J136"/>
    </row>
    <row r="137" spans="1:10" s="123" customFormat="1" ht="13.5" thickBot="1" x14ac:dyDescent="0.25">
      <c r="A137" s="110" t="s">
        <v>147</v>
      </c>
      <c r="B137" s="166" t="s">
        <v>16</v>
      </c>
      <c r="C137" s="67"/>
      <c r="D137" s="145"/>
      <c r="E137" s="145"/>
      <c r="F137" s="145"/>
      <c r="G137" s="52"/>
      <c r="H137" s="169"/>
      <c r="I137" s="149"/>
      <c r="J137"/>
    </row>
    <row r="138" spans="1:10" s="123" customFormat="1" x14ac:dyDescent="0.2">
      <c r="A138" s="110"/>
      <c r="B138" s="148"/>
      <c r="C138" s="65" t="s">
        <v>3</v>
      </c>
      <c r="D138" s="130">
        <v>1</v>
      </c>
      <c r="E138" s="131"/>
      <c r="F138" s="130">
        <f>E138*D138</f>
        <v>0</v>
      </c>
      <c r="G138" s="48">
        <v>6</v>
      </c>
      <c r="H138" s="167"/>
      <c r="J138"/>
    </row>
    <row r="139" spans="1:10" s="123" customFormat="1" ht="13.5" thickBot="1" x14ac:dyDescent="0.25">
      <c r="A139" s="110"/>
      <c r="B139" s="148"/>
      <c r="C139" s="65" t="s">
        <v>3</v>
      </c>
      <c r="D139" s="130">
        <v>2</v>
      </c>
      <c r="E139" s="134"/>
      <c r="F139" s="130">
        <f>E139*D139</f>
        <v>0</v>
      </c>
      <c r="G139" s="48">
        <v>6</v>
      </c>
      <c r="H139" s="167"/>
      <c r="J139"/>
    </row>
    <row r="140" spans="1:10" s="123" customFormat="1" x14ac:dyDescent="0.2">
      <c r="A140" s="110"/>
      <c r="B140" s="163" t="s">
        <v>301</v>
      </c>
      <c r="C140" s="73"/>
      <c r="D140" s="164"/>
      <c r="E140" s="164"/>
      <c r="F140" s="164">
        <f>SUM(F138:F139)</f>
        <v>0</v>
      </c>
      <c r="G140" s="56">
        <v>6</v>
      </c>
      <c r="H140" s="170">
        <f>F140/G140</f>
        <v>0</v>
      </c>
      <c r="I140" s="199" t="str">
        <f>IF(C8="","",H140/$C$8*1000)</f>
        <v/>
      </c>
      <c r="J140"/>
    </row>
    <row r="141" spans="1:10" s="123" customFormat="1" ht="14.25" customHeight="1" thickBot="1" x14ac:dyDescent="0.25">
      <c r="A141" s="110" t="s">
        <v>148</v>
      </c>
      <c r="B141" s="144" t="s">
        <v>17</v>
      </c>
      <c r="C141" s="81" t="s">
        <v>88</v>
      </c>
      <c r="D141" s="145"/>
      <c r="E141" s="145"/>
      <c r="F141" s="145"/>
      <c r="G141" s="52"/>
      <c r="H141" s="146"/>
      <c r="I141" s="121"/>
      <c r="J141"/>
    </row>
    <row r="142" spans="1:10" s="123" customFormat="1" x14ac:dyDescent="0.2">
      <c r="A142" s="110"/>
      <c r="B142" s="5" t="s">
        <v>122</v>
      </c>
      <c r="C142" s="65" t="s">
        <v>4</v>
      </c>
      <c r="D142" s="130">
        <v>0.125</v>
      </c>
      <c r="E142" s="131"/>
      <c r="F142" s="130">
        <f>E142*D142</f>
        <v>0</v>
      </c>
      <c r="G142" s="48">
        <v>0.5</v>
      </c>
      <c r="H142" s="167"/>
      <c r="J142"/>
    </row>
    <row r="143" spans="1:10" s="123" customFormat="1" x14ac:dyDescent="0.2">
      <c r="A143" s="110"/>
      <c r="B143" s="5" t="s">
        <v>124</v>
      </c>
      <c r="C143" s="65" t="s">
        <v>4</v>
      </c>
      <c r="D143" s="130">
        <v>0.25</v>
      </c>
      <c r="E143" s="133"/>
      <c r="F143" s="130">
        <f>E143*D143</f>
        <v>0</v>
      </c>
      <c r="G143" s="48">
        <v>0.5</v>
      </c>
      <c r="H143" s="167"/>
      <c r="J143"/>
    </row>
    <row r="144" spans="1:10" s="123" customFormat="1" x14ac:dyDescent="0.2">
      <c r="A144" s="110"/>
      <c r="B144" s="5" t="s">
        <v>124</v>
      </c>
      <c r="C144" s="65" t="s">
        <v>4</v>
      </c>
      <c r="D144" s="130">
        <v>0.5</v>
      </c>
      <c r="E144" s="133"/>
      <c r="F144" s="130">
        <f>E144*D144</f>
        <v>0</v>
      </c>
      <c r="G144" s="48">
        <v>0.5</v>
      </c>
      <c r="H144" s="167"/>
      <c r="J144"/>
    </row>
    <row r="145" spans="1:10" s="123" customFormat="1" x14ac:dyDescent="0.2">
      <c r="A145" s="110"/>
      <c r="B145" s="5" t="s">
        <v>121</v>
      </c>
      <c r="C145" s="65" t="s">
        <v>4</v>
      </c>
      <c r="D145" s="130">
        <v>1</v>
      </c>
      <c r="E145" s="133"/>
      <c r="F145" s="130">
        <f>E145*D145</f>
        <v>0</v>
      </c>
      <c r="G145" s="48">
        <v>0.5</v>
      </c>
      <c r="H145" s="167"/>
      <c r="J145"/>
    </row>
    <row r="146" spans="1:10" s="123" customFormat="1" ht="13.5" thickBot="1" x14ac:dyDescent="0.25">
      <c r="A146" s="110"/>
      <c r="B146" s="5" t="s">
        <v>123</v>
      </c>
      <c r="C146" s="65" t="s">
        <v>4</v>
      </c>
      <c r="D146" s="130">
        <v>2</v>
      </c>
      <c r="E146" s="134"/>
      <c r="F146" s="130">
        <f>E146*D146</f>
        <v>0</v>
      </c>
      <c r="G146" s="48">
        <v>0.5</v>
      </c>
      <c r="H146" s="167"/>
      <c r="J146"/>
    </row>
    <row r="147" spans="1:10" s="123" customFormat="1" ht="13.5" thickBot="1" x14ac:dyDescent="0.25">
      <c r="A147" s="110"/>
      <c r="B147" s="200" t="s">
        <v>302</v>
      </c>
      <c r="C147" s="201"/>
      <c r="D147" s="202"/>
      <c r="E147" s="202"/>
      <c r="F147" s="202">
        <f>SUM(F142:F146)</f>
        <v>0</v>
      </c>
      <c r="G147" s="203">
        <v>0.5</v>
      </c>
      <c r="H147" s="204">
        <f>F147/G147</f>
        <v>0</v>
      </c>
      <c r="I147" s="205" t="str">
        <f>IF(C8="","",H147/$C$8*1000)</f>
        <v/>
      </c>
      <c r="J147"/>
    </row>
    <row r="148" spans="1:10" s="123" customFormat="1" x14ac:dyDescent="0.2">
      <c r="A148" s="110"/>
      <c r="B148" s="148"/>
      <c r="C148" s="65" t="s">
        <v>3</v>
      </c>
      <c r="D148" s="130">
        <v>0.25</v>
      </c>
      <c r="E148" s="131"/>
      <c r="F148" s="130">
        <f>E148*D148</f>
        <v>0</v>
      </c>
      <c r="G148" s="48">
        <v>3</v>
      </c>
      <c r="H148" s="167"/>
      <c r="J148"/>
    </row>
    <row r="149" spans="1:10" s="123" customFormat="1" x14ac:dyDescent="0.2">
      <c r="A149" s="110"/>
      <c r="B149" s="148"/>
      <c r="C149" s="65" t="s">
        <v>3</v>
      </c>
      <c r="D149" s="130">
        <v>0.75</v>
      </c>
      <c r="E149" s="133"/>
      <c r="F149" s="130">
        <f>E149*D149</f>
        <v>0</v>
      </c>
      <c r="G149" s="48">
        <v>3</v>
      </c>
      <c r="H149" s="167"/>
      <c r="J149"/>
    </row>
    <row r="150" spans="1:10" s="123" customFormat="1" ht="13.5" thickBot="1" x14ac:dyDescent="0.25">
      <c r="A150" s="110"/>
      <c r="B150" s="148"/>
      <c r="C150" s="65" t="s">
        <v>3</v>
      </c>
      <c r="D150" s="130">
        <v>1.5</v>
      </c>
      <c r="E150" s="134"/>
      <c r="F150" s="130">
        <f>E150*D150</f>
        <v>0</v>
      </c>
      <c r="G150" s="48">
        <v>3</v>
      </c>
      <c r="H150" s="167"/>
      <c r="J150"/>
    </row>
    <row r="151" spans="1:10" s="123" customFormat="1" x14ac:dyDescent="0.2">
      <c r="A151" s="110"/>
      <c r="B151" s="200" t="s">
        <v>303</v>
      </c>
      <c r="C151" s="201"/>
      <c r="D151" s="202"/>
      <c r="E151" s="202"/>
      <c r="F151" s="202">
        <f>SUM(F148:F150)</f>
        <v>0</v>
      </c>
      <c r="G151" s="203">
        <v>3</v>
      </c>
      <c r="H151" s="204">
        <f>F151/G151</f>
        <v>0</v>
      </c>
      <c r="I151" s="205" t="str">
        <f>IF(C8="","",H151/$C$8*1000)</f>
        <v/>
      </c>
      <c r="J151"/>
    </row>
    <row r="152" spans="1:10" s="123" customFormat="1" x14ac:dyDescent="0.2">
      <c r="A152" s="110"/>
      <c r="B152" s="137" t="s">
        <v>304</v>
      </c>
      <c r="C152" s="70"/>
      <c r="D152" s="6"/>
      <c r="E152" s="6"/>
      <c r="F152" s="6"/>
      <c r="G152" s="49"/>
      <c r="H152" s="139">
        <f>SUM(H151,H147)</f>
        <v>0</v>
      </c>
      <c r="I152" s="199" t="str">
        <f>IF(C8="","",H152/$C$8*1000)</f>
        <v/>
      </c>
      <c r="J152"/>
    </row>
    <row r="153" spans="1:10" s="123" customFormat="1" ht="13.5" thickBot="1" x14ac:dyDescent="0.25">
      <c r="A153" s="110" t="s">
        <v>149</v>
      </c>
      <c r="B153" s="148" t="s">
        <v>18</v>
      </c>
      <c r="C153" s="66"/>
      <c r="D153" s="140"/>
      <c r="E153" s="140"/>
      <c r="F153" s="140"/>
      <c r="G153" s="50"/>
      <c r="H153" s="142"/>
      <c r="I153" s="122"/>
      <c r="J153"/>
    </row>
    <row r="154" spans="1:10" s="123" customFormat="1" x14ac:dyDescent="0.2">
      <c r="A154" s="110"/>
      <c r="B154" s="151"/>
      <c r="C154" s="68" t="s">
        <v>3</v>
      </c>
      <c r="D154" s="119">
        <v>0.75</v>
      </c>
      <c r="E154" s="215"/>
      <c r="F154" s="119">
        <f>E154*D154</f>
        <v>0</v>
      </c>
      <c r="G154" s="45">
        <v>6</v>
      </c>
      <c r="H154" s="139">
        <f>F154/G154</f>
        <v>0</v>
      </c>
      <c r="I154" s="199" t="str">
        <f>IF(C8="","",H154/$C$8*1000)</f>
        <v/>
      </c>
      <c r="J154"/>
    </row>
    <row r="155" spans="1:10" s="123" customFormat="1" x14ac:dyDescent="0.2">
      <c r="A155" s="110"/>
      <c r="B155" s="143" t="s">
        <v>409</v>
      </c>
      <c r="C155" s="72"/>
      <c r="D155" s="143"/>
      <c r="E155" s="143"/>
      <c r="F155" s="143"/>
      <c r="G155" s="51"/>
      <c r="H155" s="168">
        <f>H140+H152+H154</f>
        <v>0</v>
      </c>
      <c r="I155" s="114" t="str">
        <f>IF(C8="","",H155/$C$8*1000)</f>
        <v/>
      </c>
      <c r="J155"/>
    </row>
    <row r="156" spans="1:10" s="123" customFormat="1" x14ac:dyDescent="0.2">
      <c r="A156" s="110"/>
      <c r="B156" s="143" t="s">
        <v>249</v>
      </c>
      <c r="C156" s="72"/>
      <c r="D156" s="143"/>
      <c r="E156" s="143"/>
      <c r="F156" s="143"/>
      <c r="G156" s="51"/>
      <c r="H156" s="168">
        <f>H135+H155</f>
        <v>0</v>
      </c>
      <c r="I156" s="114" t="str">
        <f>IF(C8="","",H156/$C$8*1000)</f>
        <v/>
      </c>
      <c r="J156"/>
    </row>
    <row r="157" spans="1:10" s="123" customFormat="1" x14ac:dyDescent="0.2">
      <c r="A157" s="110"/>
      <c r="B157" s="85" t="s">
        <v>19</v>
      </c>
      <c r="C157" s="65"/>
      <c r="D157" s="130"/>
      <c r="E157" s="130"/>
      <c r="F157" s="130"/>
      <c r="G157" s="48"/>
      <c r="J157"/>
    </row>
    <row r="158" spans="1:10" s="123" customFormat="1" x14ac:dyDescent="0.2">
      <c r="A158" s="110"/>
      <c r="B158" s="18" t="s">
        <v>453</v>
      </c>
      <c r="C158" s="68"/>
      <c r="D158" s="119"/>
      <c r="E158" s="119"/>
      <c r="F158" s="119"/>
      <c r="G158" s="45"/>
      <c r="J158"/>
    </row>
    <row r="159" spans="1:10" s="123" customFormat="1" ht="13.5" thickBot="1" x14ac:dyDescent="0.25">
      <c r="A159" s="110" t="s">
        <v>152</v>
      </c>
      <c r="B159" s="148" t="s">
        <v>23</v>
      </c>
      <c r="C159" s="78"/>
      <c r="D159" s="172"/>
      <c r="E159" s="125"/>
      <c r="F159" s="125"/>
      <c r="G159" s="59"/>
      <c r="H159" s="173"/>
      <c r="I159" s="121"/>
      <c r="J159"/>
    </row>
    <row r="160" spans="1:10" s="123" customFormat="1" x14ac:dyDescent="0.2">
      <c r="A160" s="110"/>
      <c r="B160" s="5" t="s">
        <v>120</v>
      </c>
      <c r="C160" s="66" t="s">
        <v>4</v>
      </c>
      <c r="D160" s="140">
        <v>0.2</v>
      </c>
      <c r="E160" s="131"/>
      <c r="F160" s="130">
        <f>E160*D160</f>
        <v>0</v>
      </c>
      <c r="G160" s="50">
        <v>0.4</v>
      </c>
      <c r="H160" s="132"/>
      <c r="I160" s="121"/>
      <c r="J160"/>
    </row>
    <row r="161" spans="1:10" s="123" customFormat="1" x14ac:dyDescent="0.2">
      <c r="A161" s="110"/>
      <c r="B161" s="5" t="s">
        <v>219</v>
      </c>
      <c r="C161" s="66" t="s">
        <v>4</v>
      </c>
      <c r="D161" s="140">
        <v>0.32</v>
      </c>
      <c r="E161" s="133"/>
      <c r="F161" s="130">
        <f>E161*D161</f>
        <v>0</v>
      </c>
      <c r="G161" s="50">
        <v>0.4</v>
      </c>
      <c r="H161" s="132"/>
      <c r="I161" s="121"/>
      <c r="J161"/>
    </row>
    <row r="162" spans="1:10" s="123" customFormat="1" ht="13.5" thickBot="1" x14ac:dyDescent="0.25">
      <c r="A162" s="110"/>
      <c r="B162" s="5" t="s">
        <v>218</v>
      </c>
      <c r="C162" s="66" t="s">
        <v>4</v>
      </c>
      <c r="D162" s="140">
        <v>0.8</v>
      </c>
      <c r="E162" s="134"/>
      <c r="F162" s="130">
        <f>E162*D162</f>
        <v>0</v>
      </c>
      <c r="G162" s="50">
        <v>0.4</v>
      </c>
      <c r="H162" s="132"/>
      <c r="I162" s="121"/>
      <c r="J162"/>
    </row>
    <row r="163" spans="1:10" s="123" customFormat="1" x14ac:dyDescent="0.2">
      <c r="A163" s="110"/>
      <c r="B163" s="137" t="s">
        <v>305</v>
      </c>
      <c r="C163" s="70"/>
      <c r="D163" s="6"/>
      <c r="E163" s="6"/>
      <c r="F163" s="6">
        <f>SUM(F160:F162)</f>
        <v>0</v>
      </c>
      <c r="G163" s="49">
        <v>0.4</v>
      </c>
      <c r="H163" s="139">
        <f>F163/G163</f>
        <v>0</v>
      </c>
      <c r="I163" s="199" t="str">
        <f>IF(C8="","",H163/$C$8*1000)</f>
        <v/>
      </c>
      <c r="J163"/>
    </row>
    <row r="164" spans="1:10" s="123" customFormat="1" ht="13.5" thickBot="1" x14ac:dyDescent="0.25">
      <c r="A164" s="110" t="s">
        <v>153</v>
      </c>
      <c r="B164" s="166" t="s">
        <v>24</v>
      </c>
      <c r="C164" s="66"/>
      <c r="D164" s="140"/>
      <c r="E164" s="140"/>
      <c r="F164" s="140"/>
      <c r="G164" s="50"/>
      <c r="H164" s="142"/>
      <c r="I164" s="121"/>
      <c r="J164"/>
    </row>
    <row r="165" spans="1:10" s="123" customFormat="1" x14ac:dyDescent="0.2">
      <c r="A165" s="110"/>
      <c r="B165" s="5" t="s">
        <v>76</v>
      </c>
      <c r="C165" s="65" t="s">
        <v>4</v>
      </c>
      <c r="D165" s="130">
        <v>0.1</v>
      </c>
      <c r="E165" s="131"/>
      <c r="F165" s="130">
        <f>E165*D165</f>
        <v>0</v>
      </c>
      <c r="G165" s="48">
        <v>0.4</v>
      </c>
      <c r="H165" s="132"/>
      <c r="I165" s="121"/>
      <c r="J165"/>
    </row>
    <row r="166" spans="1:10" s="123" customFormat="1" x14ac:dyDescent="0.2">
      <c r="A166" s="110"/>
      <c r="B166" s="5" t="s">
        <v>217</v>
      </c>
      <c r="C166" s="66" t="s">
        <v>4</v>
      </c>
      <c r="D166" s="140">
        <v>0.4</v>
      </c>
      <c r="E166" s="133"/>
      <c r="F166" s="130">
        <f>E166*D166</f>
        <v>0</v>
      </c>
      <c r="G166" s="50">
        <v>0.4</v>
      </c>
      <c r="H166" s="132"/>
      <c r="I166" s="121"/>
      <c r="J166"/>
    </row>
    <row r="167" spans="1:10" s="123" customFormat="1" ht="13.5" thickBot="1" x14ac:dyDescent="0.25">
      <c r="A167" s="110"/>
      <c r="B167" s="5" t="s">
        <v>216</v>
      </c>
      <c r="C167" s="66" t="s">
        <v>4</v>
      </c>
      <c r="D167" s="140">
        <v>0.8</v>
      </c>
      <c r="E167" s="134"/>
      <c r="F167" s="130">
        <f>E167*D167</f>
        <v>0</v>
      </c>
      <c r="G167" s="50">
        <v>0.4</v>
      </c>
      <c r="H167" s="132"/>
      <c r="I167" s="121"/>
      <c r="J167"/>
    </row>
    <row r="168" spans="1:10" s="123" customFormat="1" x14ac:dyDescent="0.2">
      <c r="A168" s="110"/>
      <c r="B168" s="163" t="s">
        <v>306</v>
      </c>
      <c r="C168" s="73"/>
      <c r="D168" s="164"/>
      <c r="E168" s="164"/>
      <c r="F168" s="164">
        <f>SUM(F165:F167)</f>
        <v>0</v>
      </c>
      <c r="G168" s="56">
        <v>0.4</v>
      </c>
      <c r="H168" s="174">
        <f>F168/G168</f>
        <v>0</v>
      </c>
      <c r="I168" s="199" t="str">
        <f>IF(C8="","",H168/$C$8*1000)</f>
        <v/>
      </c>
      <c r="J168"/>
    </row>
    <row r="169" spans="1:10" s="123" customFormat="1" ht="13.5" thickBot="1" x14ac:dyDescent="0.25">
      <c r="A169" s="110" t="s">
        <v>154</v>
      </c>
      <c r="B169" s="144" t="s">
        <v>25</v>
      </c>
      <c r="C169" s="67"/>
      <c r="D169" s="145"/>
      <c r="E169" s="145"/>
      <c r="F169" s="145"/>
      <c r="G169" s="52"/>
      <c r="H169" s="175"/>
      <c r="I169" s="121"/>
      <c r="J169"/>
    </row>
    <row r="170" spans="1:10" s="123" customFormat="1" ht="13.5" thickBot="1" x14ac:dyDescent="0.25">
      <c r="A170" s="110"/>
      <c r="B170" s="129"/>
      <c r="C170" s="66" t="s">
        <v>4</v>
      </c>
      <c r="D170" s="140">
        <v>0.2</v>
      </c>
      <c r="E170" s="152"/>
      <c r="F170" s="19">
        <f>E170*D170</f>
        <v>0</v>
      </c>
      <c r="G170" s="50">
        <v>1.2</v>
      </c>
      <c r="H170" s="174">
        <f>F170/G170</f>
        <v>0</v>
      </c>
      <c r="I170" s="199" t="str">
        <f>IF(C8="","",H170/$C$8*1000)</f>
        <v/>
      </c>
      <c r="J170"/>
    </row>
    <row r="171" spans="1:10" s="123" customFormat="1" x14ac:dyDescent="0.2">
      <c r="A171" s="110"/>
      <c r="B171" s="153" t="s">
        <v>408</v>
      </c>
      <c r="C171" s="74"/>
      <c r="D171" s="153"/>
      <c r="E171" s="143"/>
      <c r="F171" s="153"/>
      <c r="G171" s="53"/>
      <c r="H171" s="20">
        <f>H163+H168+H170</f>
        <v>0</v>
      </c>
      <c r="I171" s="114" t="str">
        <f>IF(C8="","",H171/$C$8*1000)</f>
        <v/>
      </c>
      <c r="J171"/>
    </row>
    <row r="172" spans="1:10" s="123" customFormat="1" x14ac:dyDescent="0.2">
      <c r="A172" s="110"/>
      <c r="B172" s="10" t="s">
        <v>454</v>
      </c>
      <c r="C172" s="66"/>
      <c r="D172" s="140"/>
      <c r="E172" s="140"/>
      <c r="F172" s="140"/>
      <c r="G172" s="50"/>
      <c r="H172" s="9"/>
      <c r="I172" s="122"/>
      <c r="J172"/>
    </row>
    <row r="173" spans="1:10" s="123" customFormat="1" ht="13.5" thickBot="1" x14ac:dyDescent="0.25">
      <c r="A173" s="110" t="s">
        <v>150</v>
      </c>
      <c r="B173" s="166" t="s">
        <v>20</v>
      </c>
      <c r="C173" s="67"/>
      <c r="D173" s="145"/>
      <c r="E173" s="145"/>
      <c r="F173" s="145"/>
      <c r="G173" s="52"/>
      <c r="H173" s="171"/>
      <c r="J173"/>
    </row>
    <row r="174" spans="1:10" s="123" customFormat="1" x14ac:dyDescent="0.2">
      <c r="A174" s="110"/>
      <c r="B174" s="148"/>
      <c r="C174" s="65" t="s">
        <v>3</v>
      </c>
      <c r="D174" s="130">
        <v>0.5</v>
      </c>
      <c r="E174" s="131"/>
      <c r="F174" s="130">
        <f>E174*D174</f>
        <v>0</v>
      </c>
      <c r="G174" s="48">
        <v>4</v>
      </c>
      <c r="H174" s="132"/>
      <c r="I174" s="121"/>
      <c r="J174"/>
    </row>
    <row r="175" spans="1:10" s="123" customFormat="1" x14ac:dyDescent="0.2">
      <c r="A175" s="110"/>
      <c r="B175" s="148"/>
      <c r="C175" s="65" t="s">
        <v>3</v>
      </c>
      <c r="D175" s="130">
        <v>1</v>
      </c>
      <c r="E175" s="133"/>
      <c r="F175" s="130">
        <f>E175*D175</f>
        <v>0</v>
      </c>
      <c r="G175" s="48">
        <v>4</v>
      </c>
      <c r="H175" s="132"/>
      <c r="I175" s="121"/>
      <c r="J175"/>
    </row>
    <row r="176" spans="1:10" s="123" customFormat="1" ht="13.5" thickBot="1" x14ac:dyDescent="0.25">
      <c r="A176" s="110"/>
      <c r="B176" s="148"/>
      <c r="C176" s="65" t="s">
        <v>3</v>
      </c>
      <c r="D176" s="130">
        <v>2</v>
      </c>
      <c r="E176" s="134"/>
      <c r="F176" s="130">
        <f>E176*D176</f>
        <v>0</v>
      </c>
      <c r="G176" s="48">
        <v>4</v>
      </c>
      <c r="H176" s="132"/>
      <c r="I176" s="121"/>
      <c r="J176"/>
    </row>
    <row r="177" spans="1:11" s="123" customFormat="1" x14ac:dyDescent="0.2">
      <c r="A177" s="110"/>
      <c r="B177" s="137" t="s">
        <v>307</v>
      </c>
      <c r="C177" s="70"/>
      <c r="D177" s="6"/>
      <c r="E177" s="6"/>
      <c r="F177" s="6">
        <f>SUM(F174:F176)</f>
        <v>0</v>
      </c>
      <c r="G177" s="49">
        <v>4</v>
      </c>
      <c r="H177" s="139">
        <f>F177/G177</f>
        <v>0</v>
      </c>
      <c r="I177" s="199" t="str">
        <f>IF(C8="","",H177/$C$8*1000)</f>
        <v/>
      </c>
      <c r="J177"/>
    </row>
    <row r="178" spans="1:11" s="123" customFormat="1" ht="13.5" thickBot="1" x14ac:dyDescent="0.25">
      <c r="A178" s="110" t="s">
        <v>151</v>
      </c>
      <c r="B178" s="166" t="s">
        <v>22</v>
      </c>
      <c r="C178" s="71"/>
      <c r="D178" s="31"/>
      <c r="E178" s="31"/>
      <c r="F178" s="31"/>
      <c r="G178" s="46"/>
      <c r="H178" s="32"/>
      <c r="I178" s="121"/>
      <c r="J178"/>
    </row>
    <row r="179" spans="1:11" s="123" customFormat="1" x14ac:dyDescent="0.2">
      <c r="A179" s="110"/>
      <c r="B179" s="148"/>
      <c r="C179" s="65" t="s">
        <v>3</v>
      </c>
      <c r="D179" s="130">
        <v>0.25</v>
      </c>
      <c r="E179" s="131"/>
      <c r="F179" s="130">
        <f>E179*D179</f>
        <v>0</v>
      </c>
      <c r="G179" s="48">
        <v>2</v>
      </c>
      <c r="H179" s="132"/>
      <c r="I179" s="121"/>
      <c r="J179"/>
    </row>
    <row r="180" spans="1:11" s="123" customFormat="1" x14ac:dyDescent="0.2">
      <c r="A180" s="110"/>
      <c r="B180" s="148"/>
      <c r="C180" s="65" t="s">
        <v>3</v>
      </c>
      <c r="D180" s="130">
        <v>0.5</v>
      </c>
      <c r="E180" s="133"/>
      <c r="F180" s="130">
        <f>E180*D180</f>
        <v>0</v>
      </c>
      <c r="G180" s="48">
        <v>2</v>
      </c>
      <c r="H180" s="132"/>
      <c r="I180" s="121"/>
      <c r="J180"/>
    </row>
    <row r="181" spans="1:11" s="123" customFormat="1" x14ac:dyDescent="0.2">
      <c r="A181" s="110"/>
      <c r="B181" s="148"/>
      <c r="C181" s="65" t="s">
        <v>3</v>
      </c>
      <c r="D181" s="130">
        <v>1</v>
      </c>
      <c r="E181" s="133"/>
      <c r="F181" s="130">
        <f>E181*D181</f>
        <v>0</v>
      </c>
      <c r="G181" s="48">
        <v>2</v>
      </c>
      <c r="H181" s="132"/>
      <c r="I181" s="121"/>
      <c r="J181"/>
    </row>
    <row r="182" spans="1:11" s="123" customFormat="1" ht="13.5" thickBot="1" x14ac:dyDescent="0.25">
      <c r="A182" s="110"/>
      <c r="B182" s="148"/>
      <c r="C182" s="65" t="s">
        <v>3</v>
      </c>
      <c r="D182" s="130">
        <v>2</v>
      </c>
      <c r="E182" s="134"/>
      <c r="F182" s="130">
        <f>E182*D182</f>
        <v>0</v>
      </c>
      <c r="G182" s="48">
        <v>2</v>
      </c>
      <c r="H182" s="132"/>
      <c r="I182" s="121"/>
      <c r="J182"/>
    </row>
    <row r="183" spans="1:11" s="123" customFormat="1" x14ac:dyDescent="0.2">
      <c r="A183" s="110"/>
      <c r="B183" s="137" t="s">
        <v>308</v>
      </c>
      <c r="C183" s="70"/>
      <c r="D183" s="6"/>
      <c r="E183" s="6"/>
      <c r="F183" s="6">
        <f>SUM(F179:F182)</f>
        <v>0</v>
      </c>
      <c r="G183" s="49">
        <v>2</v>
      </c>
      <c r="H183" s="139">
        <f>F183/G183</f>
        <v>0</v>
      </c>
      <c r="I183" s="199" t="str">
        <f>IF(C8="","",H183/$C$8*1000)</f>
        <v/>
      </c>
      <c r="J183"/>
    </row>
    <row r="184" spans="1:11" s="123" customFormat="1" x14ac:dyDescent="0.2">
      <c r="A184" s="110"/>
      <c r="B184" s="153" t="s">
        <v>206</v>
      </c>
      <c r="C184" s="74"/>
      <c r="D184" s="153"/>
      <c r="E184" s="153"/>
      <c r="F184" s="153"/>
      <c r="G184" s="53"/>
      <c r="H184" s="20">
        <f>H177+H183</f>
        <v>0</v>
      </c>
      <c r="I184" s="114" t="str">
        <f>IF(C8="","",H184/$C$8*1000)</f>
        <v/>
      </c>
      <c r="J184"/>
      <c r="K184" s="150"/>
    </row>
    <row r="185" spans="1:11" s="140" customFormat="1" x14ac:dyDescent="0.2">
      <c r="A185" s="112"/>
      <c r="B185" s="13" t="s">
        <v>459</v>
      </c>
      <c r="C185" s="66"/>
      <c r="G185" s="50"/>
      <c r="H185" s="9"/>
      <c r="I185" s="157"/>
      <c r="J185"/>
    </row>
    <row r="186" spans="1:11" s="123" customFormat="1" ht="13.5" thickBot="1" x14ac:dyDescent="0.25">
      <c r="A186" s="110" t="s">
        <v>155</v>
      </c>
      <c r="B186" s="166" t="s">
        <v>21</v>
      </c>
      <c r="C186" s="67"/>
      <c r="D186" s="145"/>
      <c r="E186" s="145"/>
      <c r="F186" s="145"/>
      <c r="G186" s="52"/>
      <c r="H186" s="146"/>
      <c r="I186" s="122"/>
      <c r="J186"/>
    </row>
    <row r="187" spans="1:11" s="123" customFormat="1" x14ac:dyDescent="0.2">
      <c r="A187" s="110"/>
      <c r="B187" s="148"/>
      <c r="C187" s="65" t="s">
        <v>3</v>
      </c>
      <c r="D187" s="130">
        <v>0.25</v>
      </c>
      <c r="E187" s="131"/>
      <c r="F187" s="130">
        <f>E187*D187</f>
        <v>0</v>
      </c>
      <c r="G187" s="48">
        <v>4</v>
      </c>
      <c r="H187" s="132"/>
      <c r="I187" s="121"/>
      <c r="J187"/>
    </row>
    <row r="188" spans="1:11" s="123" customFormat="1" x14ac:dyDescent="0.2">
      <c r="A188" s="110"/>
      <c r="B188" s="148"/>
      <c r="C188" s="65" t="s">
        <v>3</v>
      </c>
      <c r="D188" s="130">
        <v>0.5</v>
      </c>
      <c r="E188" s="133"/>
      <c r="F188" s="130">
        <f>E188*D188</f>
        <v>0</v>
      </c>
      <c r="G188" s="48">
        <v>4</v>
      </c>
      <c r="H188" s="132"/>
      <c r="I188" s="121"/>
      <c r="J188"/>
    </row>
    <row r="189" spans="1:11" s="123" customFormat="1" x14ac:dyDescent="0.2">
      <c r="A189" s="110"/>
      <c r="B189" s="148"/>
      <c r="C189" s="65" t="s">
        <v>3</v>
      </c>
      <c r="D189" s="130">
        <v>1</v>
      </c>
      <c r="E189" s="133"/>
      <c r="F189" s="130">
        <f>E189*D189</f>
        <v>0</v>
      </c>
      <c r="G189" s="48">
        <v>4</v>
      </c>
      <c r="H189" s="132"/>
      <c r="I189" s="121"/>
      <c r="J189"/>
    </row>
    <row r="190" spans="1:11" s="123" customFormat="1" ht="13.5" thickBot="1" x14ac:dyDescent="0.25">
      <c r="A190" s="110"/>
      <c r="B190" s="148"/>
      <c r="C190" s="65" t="s">
        <v>3</v>
      </c>
      <c r="D190" s="130">
        <v>2</v>
      </c>
      <c r="E190" s="134"/>
      <c r="F190" s="130">
        <f>E190*D190</f>
        <v>0</v>
      </c>
      <c r="G190" s="48">
        <v>4</v>
      </c>
      <c r="H190" s="132"/>
      <c r="I190" s="121"/>
      <c r="J190"/>
    </row>
    <row r="191" spans="1:11" s="123" customFormat="1" x14ac:dyDescent="0.2">
      <c r="A191" s="110"/>
      <c r="B191" s="137" t="s">
        <v>309</v>
      </c>
      <c r="C191" s="70"/>
      <c r="D191" s="6"/>
      <c r="E191" s="6"/>
      <c r="F191" s="6">
        <f>SUM(F187:F190)</f>
        <v>0</v>
      </c>
      <c r="G191" s="49">
        <v>4</v>
      </c>
      <c r="H191" s="139">
        <f>F191/G191</f>
        <v>0</v>
      </c>
      <c r="I191" s="199" t="str">
        <f>IF(C8="","",H191/$C$8*1000)</f>
        <v/>
      </c>
      <c r="J191"/>
    </row>
    <row r="192" spans="1:11" s="150" customFormat="1" ht="13.5" thickBot="1" x14ac:dyDescent="0.25">
      <c r="A192" s="111" t="s">
        <v>782</v>
      </c>
      <c r="B192" s="456" t="s">
        <v>783</v>
      </c>
      <c r="C192" s="71"/>
      <c r="D192" s="457"/>
      <c r="E192" s="31"/>
      <c r="F192" s="31"/>
      <c r="G192" s="46"/>
      <c r="H192" s="32"/>
      <c r="I192" s="159"/>
      <c r="J192" s="368"/>
    </row>
    <row r="193" spans="1:10" s="150" customFormat="1" ht="13.5" thickBot="1" x14ac:dyDescent="0.25">
      <c r="A193" s="111"/>
      <c r="B193" s="369" t="s">
        <v>784</v>
      </c>
      <c r="C193" s="69" t="s">
        <v>3</v>
      </c>
      <c r="D193" s="29">
        <v>2</v>
      </c>
      <c r="E193" s="152"/>
      <c r="F193" s="29">
        <f>E193*D193</f>
        <v>0</v>
      </c>
      <c r="G193" s="54">
        <v>6</v>
      </c>
      <c r="H193" s="24">
        <f>F193/G193</f>
        <v>0</v>
      </c>
      <c r="I193" s="199" t="str">
        <f>IF($C$8="","",H193/$C$8*1000)</f>
        <v/>
      </c>
      <c r="J193" s="122"/>
    </row>
    <row r="194" spans="1:10" s="123" customFormat="1" ht="13.5" thickBot="1" x14ac:dyDescent="0.25">
      <c r="A194" s="110" t="s">
        <v>156</v>
      </c>
      <c r="B194" s="166" t="s">
        <v>26</v>
      </c>
      <c r="C194" s="67"/>
      <c r="D194" s="145"/>
      <c r="E194" s="145"/>
      <c r="F194" s="145"/>
      <c r="G194" s="52"/>
      <c r="H194" s="21"/>
      <c r="I194" s="157"/>
      <c r="J194"/>
    </row>
    <row r="195" spans="1:10" s="123" customFormat="1" x14ac:dyDescent="0.2">
      <c r="A195" s="110"/>
      <c r="B195" s="148"/>
      <c r="C195" s="65" t="s">
        <v>3</v>
      </c>
      <c r="D195" s="130">
        <v>0.5</v>
      </c>
      <c r="E195" s="131"/>
      <c r="F195" s="130">
        <f>E195*D195</f>
        <v>0</v>
      </c>
      <c r="G195" s="48">
        <v>2</v>
      </c>
      <c r="H195" s="132"/>
      <c r="I195" s="121"/>
      <c r="J195"/>
    </row>
    <row r="196" spans="1:10" s="123" customFormat="1" x14ac:dyDescent="0.2">
      <c r="A196" s="110"/>
      <c r="B196" s="148"/>
      <c r="C196" s="65" t="s">
        <v>3</v>
      </c>
      <c r="D196" s="130">
        <v>1</v>
      </c>
      <c r="E196" s="133"/>
      <c r="F196" s="130">
        <f>E196*D196</f>
        <v>0</v>
      </c>
      <c r="G196" s="48">
        <v>2</v>
      </c>
      <c r="H196" s="132"/>
      <c r="I196" s="121"/>
      <c r="J196"/>
    </row>
    <row r="197" spans="1:10" s="123" customFormat="1" ht="13.5" thickBot="1" x14ac:dyDescent="0.25">
      <c r="A197" s="110"/>
      <c r="B197" s="148"/>
      <c r="C197" s="65" t="s">
        <v>3</v>
      </c>
      <c r="D197" s="130">
        <v>2</v>
      </c>
      <c r="E197" s="134"/>
      <c r="F197" s="130">
        <f>E197*D197</f>
        <v>0</v>
      </c>
      <c r="G197" s="48">
        <v>2</v>
      </c>
      <c r="H197" s="132"/>
      <c r="I197" s="121"/>
      <c r="J197"/>
    </row>
    <row r="198" spans="1:10" s="123" customFormat="1" x14ac:dyDescent="0.2">
      <c r="A198" s="110"/>
      <c r="B198" s="137" t="s">
        <v>310</v>
      </c>
      <c r="C198" s="70"/>
      <c r="D198" s="6"/>
      <c r="E198" s="6"/>
      <c r="F198" s="6">
        <f>SUM(F195:F197)</f>
        <v>0</v>
      </c>
      <c r="G198" s="49">
        <v>2</v>
      </c>
      <c r="H198" s="139">
        <f>F198/G198</f>
        <v>0</v>
      </c>
      <c r="I198" s="199" t="str">
        <f>IF(C8="","",H198/$C$8*1000)</f>
        <v/>
      </c>
      <c r="J198"/>
    </row>
    <row r="199" spans="1:10" s="150" customFormat="1" ht="13.5" thickBot="1" x14ac:dyDescent="0.25">
      <c r="A199" s="111" t="s">
        <v>785</v>
      </c>
      <c r="B199" s="456" t="s">
        <v>786</v>
      </c>
      <c r="C199" s="71"/>
      <c r="D199" s="457"/>
      <c r="E199" s="31"/>
      <c r="F199" s="31"/>
      <c r="G199" s="46"/>
      <c r="H199" s="32"/>
      <c r="I199" s="159"/>
      <c r="J199" s="368"/>
    </row>
    <row r="200" spans="1:10" s="150" customFormat="1" ht="13.5" thickBot="1" x14ac:dyDescent="0.25">
      <c r="A200" s="111"/>
      <c r="B200" s="369" t="s">
        <v>787</v>
      </c>
      <c r="C200" s="69" t="s">
        <v>3</v>
      </c>
      <c r="D200" s="29">
        <v>1</v>
      </c>
      <c r="E200" s="152"/>
      <c r="F200" s="29">
        <f>E200*D200</f>
        <v>0</v>
      </c>
      <c r="G200" s="54">
        <v>3</v>
      </c>
      <c r="H200" s="24">
        <f>F200/G200</f>
        <v>0</v>
      </c>
      <c r="I200" s="199" t="str">
        <f>IF($C$8="","",H200/$C$8*1000)</f>
        <v/>
      </c>
      <c r="J200" s="122"/>
    </row>
    <row r="201" spans="1:10" s="123" customFormat="1" x14ac:dyDescent="0.2">
      <c r="A201" s="110"/>
      <c r="B201" s="26" t="s">
        <v>788</v>
      </c>
      <c r="C201" s="72"/>
      <c r="D201" s="86"/>
      <c r="E201" s="143"/>
      <c r="F201" s="143"/>
      <c r="G201" s="51"/>
      <c r="H201" s="168">
        <f>H191+H193+H198+H200</f>
        <v>0</v>
      </c>
      <c r="I201" s="114" t="str">
        <f>IF(C8="","",H201/$C$8*1000)</f>
        <v/>
      </c>
      <c r="J201"/>
    </row>
    <row r="202" spans="1:10" s="123" customFormat="1" x14ac:dyDescent="0.2">
      <c r="A202" s="110"/>
      <c r="B202" s="26" t="s">
        <v>810</v>
      </c>
      <c r="C202" s="72"/>
      <c r="D202" s="86"/>
      <c r="E202" s="143"/>
      <c r="F202" s="143"/>
      <c r="G202" s="51"/>
      <c r="H202" s="168">
        <f>H184+H201</f>
        <v>0</v>
      </c>
      <c r="I202" s="114" t="str">
        <f>IF(C8="","",H202/$C$8*1000)</f>
        <v/>
      </c>
      <c r="J202"/>
    </row>
    <row r="203" spans="1:10" s="123" customFormat="1" x14ac:dyDescent="0.2">
      <c r="A203" s="110"/>
      <c r="B203" s="463" t="s">
        <v>789</v>
      </c>
      <c r="C203" s="72"/>
      <c r="D203" s="143"/>
      <c r="E203" s="143"/>
      <c r="F203" s="143"/>
      <c r="G203" s="51"/>
      <c r="H203" s="168">
        <f>H171+H202</f>
        <v>0</v>
      </c>
      <c r="I203" s="114" t="str">
        <f>IF(C8="","",H203/$C$8*1000)</f>
        <v/>
      </c>
      <c r="J203"/>
    </row>
    <row r="204" spans="1:10" s="150" customFormat="1" x14ac:dyDescent="0.2">
      <c r="A204" s="111"/>
      <c r="B204" s="370" t="s">
        <v>651</v>
      </c>
      <c r="C204" s="64"/>
      <c r="D204" s="125"/>
      <c r="E204" s="125"/>
      <c r="F204" s="125"/>
      <c r="G204" s="47"/>
      <c r="H204" s="367"/>
      <c r="I204" s="159"/>
      <c r="J204" s="368"/>
    </row>
    <row r="205" spans="1:10" s="150" customFormat="1" ht="13.5" thickBot="1" x14ac:dyDescent="0.25">
      <c r="A205" s="111" t="s">
        <v>640</v>
      </c>
      <c r="B205" s="124" t="s">
        <v>641</v>
      </c>
      <c r="C205" s="71"/>
      <c r="D205" s="31"/>
      <c r="E205" s="31"/>
      <c r="F205" s="31"/>
      <c r="G205" s="46"/>
      <c r="H205" s="32"/>
      <c r="I205" s="159"/>
      <c r="J205" s="368"/>
    </row>
    <row r="206" spans="1:10" s="150" customFormat="1" ht="13.5" thickBot="1" x14ac:dyDescent="0.25">
      <c r="A206" s="111"/>
      <c r="B206" s="369" t="s">
        <v>642</v>
      </c>
      <c r="C206" s="69" t="s">
        <v>3</v>
      </c>
      <c r="D206" s="155">
        <v>0.5</v>
      </c>
      <c r="E206" s="152"/>
      <c r="F206" s="29">
        <f>E206*D206</f>
        <v>0</v>
      </c>
      <c r="G206" s="54">
        <v>1.5</v>
      </c>
      <c r="H206" s="24">
        <f>F206/G206</f>
        <v>0</v>
      </c>
      <c r="I206" s="199" t="str">
        <f>IF($C$8="","",H206/$C$8*1000)</f>
        <v/>
      </c>
      <c r="J206" s="122"/>
    </row>
    <row r="207" spans="1:10" s="150" customFormat="1" ht="13.5" thickBot="1" x14ac:dyDescent="0.25">
      <c r="A207" s="111" t="s">
        <v>604</v>
      </c>
      <c r="B207" s="124" t="s">
        <v>605</v>
      </c>
      <c r="C207" s="71"/>
      <c r="D207" s="31"/>
      <c r="E207" s="31"/>
      <c r="F207" s="31"/>
      <c r="G207" s="46"/>
      <c r="H207" s="32"/>
      <c r="I207" s="159"/>
      <c r="J207" s="368"/>
    </row>
    <row r="208" spans="1:10" s="150" customFormat="1" ht="13.5" thickBot="1" x14ac:dyDescent="0.25">
      <c r="A208" s="111"/>
      <c r="B208" s="369" t="s">
        <v>606</v>
      </c>
      <c r="C208" s="69" t="s">
        <v>3</v>
      </c>
      <c r="D208" s="155">
        <v>0.6</v>
      </c>
      <c r="E208" s="152"/>
      <c r="F208" s="29">
        <f>E208*D208</f>
        <v>0</v>
      </c>
      <c r="G208" s="54">
        <v>1.2</v>
      </c>
      <c r="H208" s="24">
        <f>F208/G208</f>
        <v>0</v>
      </c>
      <c r="I208" s="199" t="str">
        <f>IF($C$8="","",H208/$C$8*1000)</f>
        <v/>
      </c>
      <c r="J208" s="368"/>
    </row>
    <row r="209" spans="1:10" s="150" customFormat="1" x14ac:dyDescent="0.2">
      <c r="A209" s="111"/>
      <c r="B209" s="178" t="s">
        <v>643</v>
      </c>
      <c r="C209" s="400"/>
      <c r="D209" s="178"/>
      <c r="E209" s="178"/>
      <c r="F209" s="401"/>
      <c r="G209" s="402"/>
      <c r="H209" s="403">
        <f>SUM(H206:H208)</f>
        <v>0</v>
      </c>
      <c r="I209" s="114" t="str">
        <f>IF(C8="","",H209/$C$8*1000)</f>
        <v/>
      </c>
      <c r="J209" s="159"/>
    </row>
    <row r="210" spans="1:10" s="123" customFormat="1" x14ac:dyDescent="0.2">
      <c r="A210" s="110"/>
      <c r="B210" s="143" t="s">
        <v>550</v>
      </c>
      <c r="C210" s="72"/>
      <c r="D210" s="143"/>
      <c r="E210" s="143"/>
      <c r="F210" s="143"/>
      <c r="G210" s="51"/>
      <c r="H210" s="168">
        <f>H156+H203+H209</f>
        <v>0</v>
      </c>
      <c r="I210" s="114" t="str">
        <f>IF(C8="","",H210/$C$8*1000)</f>
        <v/>
      </c>
      <c r="J210"/>
    </row>
    <row r="211" spans="1:10" s="150" customFormat="1" x14ac:dyDescent="0.2">
      <c r="A211" s="111"/>
      <c r="B211" s="140"/>
      <c r="C211" s="66"/>
      <c r="D211" s="140"/>
      <c r="E211" s="140"/>
      <c r="F211" s="140"/>
      <c r="G211" s="50"/>
      <c r="H211" s="157"/>
      <c r="I211" s="122"/>
      <c r="J211"/>
    </row>
    <row r="212" spans="1:10" s="123" customFormat="1" x14ac:dyDescent="0.2">
      <c r="A212" s="110" t="s">
        <v>95</v>
      </c>
      <c r="B212" s="3" t="s">
        <v>94</v>
      </c>
      <c r="C212" s="63"/>
      <c r="G212" s="44"/>
      <c r="H212" s="121"/>
      <c r="I212" s="121"/>
      <c r="J212"/>
    </row>
    <row r="213" spans="1:10" s="123" customFormat="1" ht="13.5" thickBot="1" x14ac:dyDescent="0.25">
      <c r="A213" s="110" t="s">
        <v>157</v>
      </c>
      <c r="B213" s="166" t="s">
        <v>27</v>
      </c>
      <c r="C213" s="67"/>
      <c r="D213" s="145"/>
      <c r="E213" s="145"/>
      <c r="F213" s="145"/>
      <c r="G213" s="52"/>
      <c r="H213" s="146"/>
      <c r="I213" s="121"/>
      <c r="J213"/>
    </row>
    <row r="214" spans="1:10" s="123" customFormat="1" x14ac:dyDescent="0.2">
      <c r="A214" s="110"/>
      <c r="B214" s="148"/>
      <c r="C214" s="65" t="s">
        <v>3</v>
      </c>
      <c r="D214" s="130">
        <v>0.25</v>
      </c>
      <c r="E214" s="131"/>
      <c r="F214" s="130">
        <f>E214*D214</f>
        <v>0</v>
      </c>
      <c r="G214" s="48">
        <v>2</v>
      </c>
      <c r="H214" s="132"/>
      <c r="I214" s="121"/>
      <c r="J214"/>
    </row>
    <row r="215" spans="1:10" s="123" customFormat="1" ht="13.5" thickBot="1" x14ac:dyDescent="0.25">
      <c r="A215" s="110"/>
      <c r="B215" s="148"/>
      <c r="C215" s="65" t="s">
        <v>3</v>
      </c>
      <c r="D215" s="130">
        <v>0.5</v>
      </c>
      <c r="E215" s="134"/>
      <c r="F215" s="130">
        <f>E215*D215</f>
        <v>0</v>
      </c>
      <c r="G215" s="48">
        <v>2</v>
      </c>
      <c r="H215" s="132"/>
      <c r="I215" s="121"/>
      <c r="J215"/>
    </row>
    <row r="216" spans="1:10" s="123" customFormat="1" x14ac:dyDescent="0.2">
      <c r="A216" s="110"/>
      <c r="B216" s="137" t="s">
        <v>549</v>
      </c>
      <c r="C216" s="70"/>
      <c r="D216" s="6"/>
      <c r="E216" s="6"/>
      <c r="F216" s="6">
        <f>SUM(F214:F215)</f>
        <v>0</v>
      </c>
      <c r="G216" s="49">
        <v>2</v>
      </c>
      <c r="H216" s="139">
        <f>F216/G216</f>
        <v>0</v>
      </c>
      <c r="I216" s="199" t="str">
        <f>IF(C8="","",H216/$C$8*1000)</f>
        <v/>
      </c>
      <c r="J216"/>
    </row>
    <row r="217" spans="1:10" s="123" customFormat="1" ht="13.5" thickBot="1" x14ac:dyDescent="0.25">
      <c r="A217" s="110" t="s">
        <v>158</v>
      </c>
      <c r="B217" s="144" t="s">
        <v>648</v>
      </c>
      <c r="C217" s="67"/>
      <c r="D217" s="145"/>
      <c r="E217" s="145"/>
      <c r="F217" s="145"/>
      <c r="G217" s="52"/>
      <c r="H217" s="146"/>
      <c r="I217" s="122"/>
      <c r="J217"/>
    </row>
    <row r="218" spans="1:10" s="123" customFormat="1" x14ac:dyDescent="0.2">
      <c r="A218" s="110"/>
      <c r="B218" s="129"/>
      <c r="C218" s="65" t="s">
        <v>3</v>
      </c>
      <c r="D218" s="130">
        <v>0.5</v>
      </c>
      <c r="E218" s="131"/>
      <c r="F218" s="19">
        <f>E218*D218</f>
        <v>0</v>
      </c>
      <c r="G218" s="50">
        <v>2</v>
      </c>
      <c r="H218" s="142"/>
      <c r="I218" s="122"/>
      <c r="J218"/>
    </row>
    <row r="219" spans="1:10" s="123" customFormat="1" ht="13.5" thickBot="1" x14ac:dyDescent="0.25">
      <c r="A219" s="110"/>
      <c r="B219" s="148"/>
      <c r="C219" s="66" t="s">
        <v>3</v>
      </c>
      <c r="D219" s="140">
        <v>1</v>
      </c>
      <c r="E219" s="134"/>
      <c r="F219" s="19">
        <f>E219*D219</f>
        <v>0</v>
      </c>
      <c r="G219" s="50">
        <v>2</v>
      </c>
      <c r="H219" s="339"/>
      <c r="I219" s="25"/>
      <c r="J219"/>
    </row>
    <row r="220" spans="1:10" s="123" customFormat="1" x14ac:dyDescent="0.2">
      <c r="A220" s="110"/>
      <c r="B220" s="137" t="s">
        <v>647</v>
      </c>
      <c r="C220" s="70"/>
      <c r="D220" s="6"/>
      <c r="E220" s="161"/>
      <c r="F220" s="340">
        <f>SUM(F218:F219)</f>
        <v>0</v>
      </c>
      <c r="G220" s="49">
        <v>2</v>
      </c>
      <c r="H220" s="139">
        <f>F220/G220</f>
        <v>0</v>
      </c>
      <c r="I220" s="199" t="str">
        <f>IF($C$8="","",H220/$C$8*1000)</f>
        <v/>
      </c>
      <c r="J220" s="122"/>
    </row>
    <row r="221" spans="1:10" s="123" customFormat="1" x14ac:dyDescent="0.2">
      <c r="A221" s="110"/>
      <c r="B221" s="22" t="s">
        <v>436</v>
      </c>
      <c r="C221" s="22"/>
      <c r="D221" s="22"/>
      <c r="E221" s="22"/>
      <c r="F221" s="22"/>
      <c r="G221" s="22"/>
      <c r="H221" s="20">
        <f>H216+H220</f>
        <v>0</v>
      </c>
      <c r="I221" s="28" t="str">
        <f>IF(C8="","",H221/$C$8*1000)</f>
        <v/>
      </c>
      <c r="J221"/>
    </row>
    <row r="222" spans="1:10" s="123" customFormat="1" ht="13.5" thickBot="1" x14ac:dyDescent="0.25">
      <c r="A222" s="110" t="s">
        <v>159</v>
      </c>
      <c r="B222" s="144" t="s">
        <v>649</v>
      </c>
      <c r="C222" s="67"/>
      <c r="D222" s="145"/>
      <c r="E222" s="31"/>
      <c r="F222" s="34"/>
      <c r="G222" s="52"/>
      <c r="H222" s="35"/>
      <c r="I222" s="25"/>
      <c r="J222"/>
    </row>
    <row r="223" spans="1:10" s="123" customFormat="1" ht="13.5" thickBot="1" x14ac:dyDescent="0.25">
      <c r="A223" s="110"/>
      <c r="B223" s="151"/>
      <c r="C223" s="69" t="s">
        <v>3</v>
      </c>
      <c r="D223" s="155">
        <v>1</v>
      </c>
      <c r="E223" s="152"/>
      <c r="F223" s="23">
        <f>E223*D223</f>
        <v>0</v>
      </c>
      <c r="G223" s="54">
        <v>1</v>
      </c>
      <c r="H223" s="24">
        <f>F223/G223</f>
        <v>0</v>
      </c>
      <c r="I223" s="207" t="str">
        <f>IF(C8="","",H223/$C$8*1000)</f>
        <v/>
      </c>
      <c r="J223"/>
    </row>
    <row r="224" spans="1:10" s="150" customFormat="1" x14ac:dyDescent="0.2">
      <c r="A224" s="111" t="s">
        <v>95</v>
      </c>
      <c r="B224" s="22" t="s">
        <v>311</v>
      </c>
      <c r="C224" s="72"/>
      <c r="D224" s="143"/>
      <c r="E224" s="143"/>
      <c r="F224" s="26"/>
      <c r="G224" s="51"/>
      <c r="H224" s="27">
        <f>H216+H220+H223</f>
        <v>0</v>
      </c>
      <c r="I224" s="28" t="str">
        <f>IF(C8="","",H224/$C$8*1000)</f>
        <v/>
      </c>
      <c r="J224"/>
    </row>
    <row r="225" spans="1:10" s="150" customFormat="1" x14ac:dyDescent="0.2">
      <c r="A225" s="111"/>
      <c r="B225" s="299"/>
      <c r="C225" s="66"/>
      <c r="D225" s="140"/>
      <c r="E225" s="140"/>
      <c r="F225" s="299"/>
      <c r="G225" s="50"/>
      <c r="H225" s="300"/>
      <c r="I225" s="25"/>
      <c r="J225"/>
    </row>
    <row r="226" spans="1:10" s="150" customFormat="1" x14ac:dyDescent="0.2">
      <c r="A226" s="111" t="s">
        <v>97</v>
      </c>
      <c r="B226" s="10" t="s">
        <v>96</v>
      </c>
      <c r="C226" s="69"/>
      <c r="D226" s="155"/>
      <c r="E226" s="155"/>
      <c r="F226" s="29"/>
      <c r="G226" s="54"/>
      <c r="H226" s="30"/>
      <c r="I226" s="25"/>
      <c r="J226"/>
    </row>
    <row r="227" spans="1:10" s="123" customFormat="1" ht="13.5" thickBot="1" x14ac:dyDescent="0.25">
      <c r="A227" s="110" t="s">
        <v>160</v>
      </c>
      <c r="B227" s="166" t="s">
        <v>28</v>
      </c>
      <c r="C227" s="81" t="s">
        <v>351</v>
      </c>
      <c r="D227" s="31"/>
      <c r="E227" s="31"/>
      <c r="F227" s="31"/>
      <c r="G227" s="46"/>
      <c r="H227" s="32"/>
      <c r="I227" s="122"/>
      <c r="J227"/>
    </row>
    <row r="228" spans="1:10" s="123" customFormat="1" ht="13.5" thickBot="1" x14ac:dyDescent="0.25">
      <c r="A228" s="110"/>
      <c r="B228" s="148"/>
      <c r="C228" s="65" t="s">
        <v>3</v>
      </c>
      <c r="D228" s="130">
        <v>1</v>
      </c>
      <c r="E228" s="152"/>
      <c r="F228" s="130">
        <f>E228*D228</f>
        <v>0</v>
      </c>
      <c r="G228" s="48">
        <v>4</v>
      </c>
      <c r="H228" s="142"/>
      <c r="I228" s="122"/>
      <c r="J228"/>
    </row>
    <row r="229" spans="1:10" s="123" customFormat="1" ht="13.5" thickBot="1" x14ac:dyDescent="0.25">
      <c r="A229" s="110"/>
      <c r="B229" s="214" t="s">
        <v>502</v>
      </c>
      <c r="C229" s="209"/>
      <c r="D229" s="210"/>
      <c r="E229" s="210"/>
      <c r="F229" s="210">
        <f>SUM(F228)</f>
        <v>0</v>
      </c>
      <c r="G229" s="203">
        <v>4</v>
      </c>
      <c r="H229" s="204">
        <f>F229/G229</f>
        <v>0</v>
      </c>
      <c r="I229" s="205" t="str">
        <f>IF(C8="","",H229/$C$8*1000)</f>
        <v/>
      </c>
      <c r="J229"/>
    </row>
    <row r="230" spans="1:10" s="123" customFormat="1" ht="13.5" thickBot="1" x14ac:dyDescent="0.25">
      <c r="A230" s="110"/>
      <c r="B230" s="334"/>
      <c r="C230" s="332" t="s">
        <v>236</v>
      </c>
      <c r="D230" s="248">
        <v>7.4999999999999997E-2</v>
      </c>
      <c r="E230" s="152"/>
      <c r="F230" s="130">
        <f>E230*D230</f>
        <v>0</v>
      </c>
      <c r="G230" s="333">
        <v>0.22500000000000001</v>
      </c>
      <c r="H230" s="127"/>
      <c r="I230" s="159"/>
      <c r="J230"/>
    </row>
    <row r="231" spans="1:10" s="123" customFormat="1" x14ac:dyDescent="0.2">
      <c r="A231" s="110"/>
      <c r="B231" s="214" t="s">
        <v>503</v>
      </c>
      <c r="C231" s="209"/>
      <c r="D231" s="210"/>
      <c r="E231" s="210"/>
      <c r="F231" s="210">
        <f>SUM(F230)</f>
        <v>0</v>
      </c>
      <c r="G231" s="211">
        <v>0.22500000000000001</v>
      </c>
      <c r="H231" s="204">
        <f>F231/G231</f>
        <v>0</v>
      </c>
      <c r="I231" s="205" t="str">
        <f>IF(C8="","",H231/$C$8*1000)</f>
        <v/>
      </c>
      <c r="J231"/>
    </row>
    <row r="232" spans="1:10" s="123" customFormat="1" x14ac:dyDescent="0.2">
      <c r="A232" s="110"/>
      <c r="B232" s="160" t="s">
        <v>504</v>
      </c>
      <c r="C232" s="75"/>
      <c r="D232" s="161"/>
      <c r="E232" s="161"/>
      <c r="F232" s="161"/>
      <c r="G232" s="55"/>
      <c r="H232" s="162">
        <f>H229+H231</f>
        <v>0</v>
      </c>
      <c r="I232" s="216" t="str">
        <f>IF(C8="","",H232/$C$8*1000)</f>
        <v/>
      </c>
      <c r="J232"/>
    </row>
    <row r="233" spans="1:10" s="123" customFormat="1" x14ac:dyDescent="0.2">
      <c r="A233" s="260" t="s">
        <v>93</v>
      </c>
      <c r="B233" s="254" t="s">
        <v>243</v>
      </c>
      <c r="C233" s="255"/>
      <c r="D233" s="254"/>
      <c r="E233" s="254"/>
      <c r="F233" s="254"/>
      <c r="G233" s="256"/>
      <c r="H233" s="257">
        <f>H210+H224+H232</f>
        <v>0</v>
      </c>
      <c r="I233" s="258" t="str">
        <f>IF(C8="","",H233/$C$8*1000)</f>
        <v/>
      </c>
      <c r="J233"/>
    </row>
    <row r="234" spans="1:10" s="123" customFormat="1" x14ac:dyDescent="0.2">
      <c r="A234" s="110"/>
      <c r="B234" s="143" t="s">
        <v>253</v>
      </c>
      <c r="C234" s="72"/>
      <c r="D234" s="143"/>
      <c r="E234" s="143"/>
      <c r="F234" s="143"/>
      <c r="G234" s="51"/>
      <c r="H234" s="33">
        <f>H107+H233</f>
        <v>0</v>
      </c>
      <c r="I234" s="114" t="str">
        <f>IF(C8="","",H234/$C$8*1000)</f>
        <v/>
      </c>
      <c r="J234"/>
    </row>
    <row r="235" spans="1:10" s="123" customFormat="1" x14ac:dyDescent="0.2">
      <c r="A235" s="110"/>
      <c r="B235" s="140"/>
      <c r="C235" s="66"/>
      <c r="D235" s="140"/>
      <c r="E235" s="140"/>
      <c r="F235" s="140"/>
      <c r="G235" s="50"/>
      <c r="H235" s="9"/>
      <c r="I235" s="122"/>
      <c r="J235"/>
    </row>
    <row r="236" spans="1:10" s="123" customFormat="1" x14ac:dyDescent="0.2">
      <c r="A236" s="110" t="s">
        <v>98</v>
      </c>
      <c r="B236" s="3" t="s">
        <v>29</v>
      </c>
      <c r="C236" s="63"/>
      <c r="G236" s="44"/>
      <c r="H236" s="121"/>
      <c r="I236" s="121"/>
      <c r="J236"/>
    </row>
    <row r="237" spans="1:10" s="123" customFormat="1" ht="13.5" thickBot="1" x14ac:dyDescent="0.25">
      <c r="A237" s="110" t="s">
        <v>232</v>
      </c>
      <c r="B237" s="87" t="s">
        <v>233</v>
      </c>
      <c r="C237" s="77"/>
      <c r="D237" s="176"/>
      <c r="E237" s="176"/>
      <c r="F237" s="176"/>
      <c r="G237" s="58"/>
      <c r="H237" s="177"/>
      <c r="I237" s="121"/>
      <c r="J237"/>
    </row>
    <row r="238" spans="1:10" s="123" customFormat="1" ht="13.5" thickBot="1" x14ac:dyDescent="0.25">
      <c r="A238" s="110"/>
      <c r="B238" s="88"/>
      <c r="C238" s="65" t="s">
        <v>4</v>
      </c>
      <c r="D238" s="130">
        <v>0.15</v>
      </c>
      <c r="E238" s="152"/>
      <c r="F238" s="130">
        <f>E238*D238</f>
        <v>0</v>
      </c>
      <c r="G238" s="48">
        <v>0.6</v>
      </c>
      <c r="H238" s="139">
        <f>F238/G238</f>
        <v>0</v>
      </c>
      <c r="I238" s="199" t="str">
        <f>IF(C8="","",H238/$C$8*1000)</f>
        <v/>
      </c>
      <c r="J238"/>
    </row>
    <row r="239" spans="1:10" s="123" customFormat="1" ht="13.5" thickBot="1" x14ac:dyDescent="0.25">
      <c r="A239" s="110" t="s">
        <v>161</v>
      </c>
      <c r="B239" s="166" t="s">
        <v>30</v>
      </c>
      <c r="C239" s="67"/>
      <c r="D239" s="145"/>
      <c r="E239" s="31"/>
      <c r="F239" s="34"/>
      <c r="G239" s="52"/>
      <c r="H239" s="35"/>
      <c r="I239" s="25"/>
      <c r="J239"/>
    </row>
    <row r="240" spans="1:10" s="123" customFormat="1" x14ac:dyDescent="0.2">
      <c r="A240" s="110"/>
      <c r="B240" s="148"/>
      <c r="C240" s="65" t="s">
        <v>4</v>
      </c>
      <c r="D240" s="130">
        <v>0.05</v>
      </c>
      <c r="E240" s="131"/>
      <c r="F240" s="130">
        <f>E240*D240</f>
        <v>0</v>
      </c>
      <c r="G240" s="48">
        <v>0.1</v>
      </c>
      <c r="H240" s="132"/>
      <c r="I240" s="121"/>
      <c r="J240"/>
    </row>
    <row r="241" spans="1:10" s="123" customFormat="1" ht="13.5" thickBot="1" x14ac:dyDescent="0.25">
      <c r="A241" s="110"/>
      <c r="B241" s="148"/>
      <c r="C241" s="65" t="s">
        <v>4</v>
      </c>
      <c r="D241" s="130">
        <v>0.1</v>
      </c>
      <c r="E241" s="134"/>
      <c r="F241" s="130">
        <f>E241*D241</f>
        <v>0</v>
      </c>
      <c r="G241" s="48">
        <v>0.1</v>
      </c>
      <c r="H241" s="132"/>
      <c r="I241" s="121"/>
      <c r="J241"/>
    </row>
    <row r="242" spans="1:10" s="123" customFormat="1" ht="13.5" thickBot="1" x14ac:dyDescent="0.25">
      <c r="A242" s="110"/>
      <c r="B242" s="200" t="s">
        <v>494</v>
      </c>
      <c r="C242" s="201"/>
      <c r="D242" s="202"/>
      <c r="E242" s="202"/>
      <c r="F242" s="202">
        <f>SUM(F240:F241)</f>
        <v>0</v>
      </c>
      <c r="G242" s="203">
        <v>0.1</v>
      </c>
      <c r="H242" s="204">
        <f>F242/G242</f>
        <v>0</v>
      </c>
      <c r="I242" s="205" t="str">
        <f>IF(C8="","",H242/$C$8*1000)</f>
        <v/>
      </c>
      <c r="J242"/>
    </row>
    <row r="243" spans="1:10" s="123" customFormat="1" ht="13.5" thickBot="1" x14ac:dyDescent="0.25">
      <c r="A243" s="110"/>
      <c r="B243" s="129"/>
      <c r="C243" s="66" t="s">
        <v>3</v>
      </c>
      <c r="D243" s="130">
        <v>0.1</v>
      </c>
      <c r="E243" s="152"/>
      <c r="F243" s="130">
        <f>E243*D243</f>
        <v>0</v>
      </c>
      <c r="G243" s="48">
        <v>0.1</v>
      </c>
      <c r="H243" s="142"/>
      <c r="I243" s="122"/>
      <c r="J243"/>
    </row>
    <row r="244" spans="1:10" s="123" customFormat="1" x14ac:dyDescent="0.2">
      <c r="A244" s="110"/>
      <c r="B244" s="200" t="s">
        <v>495</v>
      </c>
      <c r="C244" s="201"/>
      <c r="D244" s="202"/>
      <c r="E244" s="202"/>
      <c r="F244" s="202">
        <f>SUM(F243)</f>
        <v>0</v>
      </c>
      <c r="G244" s="203">
        <v>0.1</v>
      </c>
      <c r="H244" s="204">
        <f>F244/G244</f>
        <v>0</v>
      </c>
      <c r="I244" s="205" t="str">
        <f>IF(C8="","",H244/$C$8*1000)</f>
        <v/>
      </c>
      <c r="J244"/>
    </row>
    <row r="245" spans="1:10" s="123" customFormat="1" x14ac:dyDescent="0.2">
      <c r="A245" s="110"/>
      <c r="B245" s="163" t="s">
        <v>312</v>
      </c>
      <c r="C245" s="73"/>
      <c r="D245" s="164"/>
      <c r="E245" s="164"/>
      <c r="F245" s="164">
        <f>F242+F244</f>
        <v>0</v>
      </c>
      <c r="G245" s="56">
        <v>0.1</v>
      </c>
      <c r="H245" s="170">
        <f>F245/G245</f>
        <v>0</v>
      </c>
      <c r="I245" s="199" t="str">
        <f>IF(C8="","",H245/$C$8*1000)</f>
        <v/>
      </c>
      <c r="J245"/>
    </row>
    <row r="246" spans="1:10" s="123" customFormat="1" ht="13.5" thickBot="1" x14ac:dyDescent="0.25">
      <c r="A246" s="110" t="s">
        <v>162</v>
      </c>
      <c r="B246" s="166" t="s">
        <v>31</v>
      </c>
      <c r="C246" s="67"/>
      <c r="D246" s="145"/>
      <c r="E246" s="31"/>
      <c r="F246" s="34"/>
      <c r="G246" s="52"/>
      <c r="H246" s="35"/>
      <c r="I246" s="25"/>
      <c r="J246"/>
    </row>
    <row r="247" spans="1:10" s="123" customFormat="1" x14ac:dyDescent="0.2">
      <c r="A247" s="110"/>
      <c r="B247" s="148"/>
      <c r="C247" s="66" t="s">
        <v>4</v>
      </c>
      <c r="D247" s="338">
        <v>0.15</v>
      </c>
      <c r="E247" s="131"/>
      <c r="F247" s="341">
        <f>E247*D247</f>
        <v>0</v>
      </c>
      <c r="G247" s="50">
        <v>0.6</v>
      </c>
      <c r="H247" s="167"/>
      <c r="J247"/>
    </row>
    <row r="248" spans="1:10" s="123" customFormat="1" ht="13.5" thickBot="1" x14ac:dyDescent="0.25">
      <c r="A248" s="110"/>
      <c r="B248" s="148"/>
      <c r="C248" s="66" t="s">
        <v>4</v>
      </c>
      <c r="D248" s="140">
        <v>0.3</v>
      </c>
      <c r="E248" s="134"/>
      <c r="F248" s="341">
        <f>E248*D248</f>
        <v>0</v>
      </c>
      <c r="G248" s="50">
        <v>0.6</v>
      </c>
      <c r="H248" s="142"/>
      <c r="I248" s="122"/>
      <c r="J248"/>
    </row>
    <row r="249" spans="1:10" s="123" customFormat="1" x14ac:dyDescent="0.2">
      <c r="A249" s="110"/>
      <c r="B249" s="137" t="s">
        <v>516</v>
      </c>
      <c r="C249" s="70"/>
      <c r="D249" s="6"/>
      <c r="E249" s="161"/>
      <c r="F249" s="6">
        <f>SUM(F247:F248)</f>
        <v>0</v>
      </c>
      <c r="G249" s="49">
        <v>0.6</v>
      </c>
      <c r="H249" s="139">
        <f>F249/G249</f>
        <v>0</v>
      </c>
      <c r="I249" s="199" t="str">
        <f>IF($C$8="","",H249/$C$8*1000)</f>
        <v/>
      </c>
      <c r="J249"/>
    </row>
    <row r="250" spans="1:10" s="123" customFormat="1" ht="13.5" thickBot="1" x14ac:dyDescent="0.25">
      <c r="A250" s="110" t="s">
        <v>234</v>
      </c>
      <c r="B250" s="129" t="s">
        <v>235</v>
      </c>
      <c r="C250" s="66"/>
      <c r="D250" s="140"/>
      <c r="E250" s="140"/>
      <c r="F250" s="140"/>
      <c r="G250" s="50"/>
      <c r="H250" s="142"/>
      <c r="I250" s="121"/>
      <c r="J250"/>
    </row>
    <row r="251" spans="1:10" s="123" customFormat="1" ht="13.5" thickBot="1" x14ac:dyDescent="0.25">
      <c r="A251" s="110"/>
      <c r="B251" s="129"/>
      <c r="C251" s="66" t="s">
        <v>4</v>
      </c>
      <c r="D251" s="140">
        <v>0.3</v>
      </c>
      <c r="E251" s="152"/>
      <c r="F251" s="140">
        <f>E251*D251</f>
        <v>0</v>
      </c>
      <c r="G251" s="50">
        <v>0.6</v>
      </c>
      <c r="H251" s="170">
        <f>F251/G251</f>
        <v>0</v>
      </c>
      <c r="I251" s="199" t="str">
        <f>IF(C8="","",H251/$C$8*1000)</f>
        <v/>
      </c>
      <c r="J251"/>
    </row>
    <row r="252" spans="1:10" s="123" customFormat="1" ht="13.5" thickBot="1" x14ac:dyDescent="0.25">
      <c r="A252" s="110" t="s">
        <v>163</v>
      </c>
      <c r="B252" s="166" t="s">
        <v>32</v>
      </c>
      <c r="C252" s="67"/>
      <c r="D252" s="145"/>
      <c r="E252" s="31"/>
      <c r="F252" s="34"/>
      <c r="G252" s="52"/>
      <c r="H252" s="35"/>
      <c r="I252" s="25"/>
      <c r="J252"/>
    </row>
    <row r="253" spans="1:10" s="123" customFormat="1" x14ac:dyDescent="0.2">
      <c r="A253" s="110"/>
      <c r="B253" s="148"/>
      <c r="C253" s="65" t="s">
        <v>4</v>
      </c>
      <c r="D253" s="130">
        <v>0.05</v>
      </c>
      <c r="E253" s="131"/>
      <c r="F253" s="130">
        <f>E253*D253</f>
        <v>0</v>
      </c>
      <c r="G253" s="48">
        <v>0.2</v>
      </c>
      <c r="H253" s="132"/>
      <c r="I253" s="121"/>
      <c r="J253"/>
    </row>
    <row r="254" spans="1:10" s="123" customFormat="1" ht="13.5" thickBot="1" x14ac:dyDescent="0.25">
      <c r="A254" s="110"/>
      <c r="B254" s="148"/>
      <c r="C254" s="65" t="s">
        <v>4</v>
      </c>
      <c r="D254" s="130">
        <v>0.1</v>
      </c>
      <c r="E254" s="134"/>
      <c r="F254" s="130">
        <f>E254*D254</f>
        <v>0</v>
      </c>
      <c r="G254" s="48">
        <v>0.2</v>
      </c>
      <c r="H254" s="132"/>
      <c r="I254" s="121"/>
      <c r="J254"/>
    </row>
    <row r="255" spans="1:10" s="123" customFormat="1" x14ac:dyDescent="0.2">
      <c r="A255" s="110"/>
      <c r="B255" s="137" t="s">
        <v>313</v>
      </c>
      <c r="C255" s="70"/>
      <c r="D255" s="6"/>
      <c r="E255" s="6"/>
      <c r="F255" s="6">
        <f>SUM(F253:F254)</f>
        <v>0</v>
      </c>
      <c r="G255" s="49">
        <v>0.2</v>
      </c>
      <c r="H255" s="139">
        <f>F255/G255</f>
        <v>0</v>
      </c>
      <c r="I255" s="199" t="str">
        <f>IF(C8="","",H255/$C$8*1000)</f>
        <v/>
      </c>
      <c r="J255"/>
    </row>
    <row r="256" spans="1:10" s="123" customFormat="1" ht="13.5" thickBot="1" x14ac:dyDescent="0.25">
      <c r="A256" s="111" t="s">
        <v>164</v>
      </c>
      <c r="B256" s="144" t="s">
        <v>134</v>
      </c>
      <c r="C256" s="67"/>
      <c r="D256" s="145"/>
      <c r="E256" s="145"/>
      <c r="F256" s="145"/>
      <c r="G256" s="52"/>
      <c r="H256" s="146"/>
      <c r="I256" s="121"/>
      <c r="J256"/>
    </row>
    <row r="257" spans="1:10" s="123" customFormat="1" ht="13.5" thickBot="1" x14ac:dyDescent="0.25">
      <c r="A257" s="111"/>
      <c r="B257" s="165"/>
      <c r="C257" s="69" t="s">
        <v>3</v>
      </c>
      <c r="D257" s="155">
        <v>0.05</v>
      </c>
      <c r="E257" s="152"/>
      <c r="F257" s="155">
        <f>E257*D257</f>
        <v>0</v>
      </c>
      <c r="G257" s="54">
        <v>0.1</v>
      </c>
      <c r="H257" s="139">
        <f>F257/G257</f>
        <v>0</v>
      </c>
      <c r="I257" s="199" t="str">
        <f>IF(C8="","",H257/$C$8*1000)</f>
        <v/>
      </c>
      <c r="J257"/>
    </row>
    <row r="258" spans="1:10" s="123" customFormat="1" x14ac:dyDescent="0.2">
      <c r="A258" s="260" t="s">
        <v>244</v>
      </c>
      <c r="B258" s="254" t="s">
        <v>314</v>
      </c>
      <c r="C258" s="255"/>
      <c r="D258" s="254"/>
      <c r="E258" s="254"/>
      <c r="F258" s="254"/>
      <c r="G258" s="256"/>
      <c r="H258" s="257">
        <f>H238+H245+H249+H251+H255+H257</f>
        <v>0</v>
      </c>
      <c r="I258" s="258" t="str">
        <f>IF(C8="","",H258/$C$8*1000)</f>
        <v/>
      </c>
      <c r="J258"/>
    </row>
    <row r="259" spans="1:10" s="123" customFormat="1" x14ac:dyDescent="0.2">
      <c r="A259" s="110"/>
      <c r="B259" s="140"/>
      <c r="C259" s="66"/>
      <c r="D259" s="140"/>
      <c r="E259" s="140"/>
      <c r="F259" s="140"/>
      <c r="G259" s="50"/>
      <c r="H259" s="157"/>
      <c r="I259" s="122"/>
      <c r="J259"/>
    </row>
    <row r="260" spans="1:10" s="123" customFormat="1" x14ac:dyDescent="0.2">
      <c r="A260" s="110" t="s">
        <v>99</v>
      </c>
      <c r="B260" s="10" t="s">
        <v>33</v>
      </c>
      <c r="C260" s="69"/>
      <c r="D260" s="155"/>
      <c r="E260" s="155"/>
      <c r="F260" s="155"/>
      <c r="G260" s="54"/>
      <c r="H260" s="156"/>
      <c r="I260" s="122"/>
      <c r="J260"/>
    </row>
    <row r="261" spans="1:10" s="123" customFormat="1" ht="13.5" thickBot="1" x14ac:dyDescent="0.25">
      <c r="A261" s="110" t="s">
        <v>165</v>
      </c>
      <c r="B261" s="144" t="s">
        <v>117</v>
      </c>
      <c r="C261" s="66"/>
      <c r="D261" s="140"/>
      <c r="E261" s="140"/>
      <c r="F261" s="140"/>
      <c r="G261" s="50"/>
      <c r="H261" s="146"/>
      <c r="I261" s="122"/>
      <c r="J261"/>
    </row>
    <row r="262" spans="1:10" s="123" customFormat="1" x14ac:dyDescent="0.2">
      <c r="A262" s="110"/>
      <c r="B262" s="148"/>
      <c r="C262" s="65" t="s">
        <v>4</v>
      </c>
      <c r="D262" s="130">
        <v>0.4</v>
      </c>
      <c r="E262" s="131"/>
      <c r="F262" s="130">
        <f>E262*D262</f>
        <v>0</v>
      </c>
      <c r="G262" s="48">
        <v>1.6</v>
      </c>
      <c r="H262" s="132"/>
      <c r="I262" s="121"/>
      <c r="J262"/>
    </row>
    <row r="263" spans="1:10" s="123" customFormat="1" x14ac:dyDescent="0.2">
      <c r="A263" s="110"/>
      <c r="B263" s="129"/>
      <c r="C263" s="65" t="s">
        <v>4</v>
      </c>
      <c r="D263" s="140">
        <v>0.8</v>
      </c>
      <c r="E263" s="133"/>
      <c r="F263" s="130">
        <f>E263*D263</f>
        <v>0</v>
      </c>
      <c r="G263" s="48">
        <v>1.6</v>
      </c>
      <c r="H263" s="132"/>
      <c r="I263" s="121"/>
      <c r="J263"/>
    </row>
    <row r="264" spans="1:10" s="123" customFormat="1" ht="13.5" thickBot="1" x14ac:dyDescent="0.25">
      <c r="A264" s="110"/>
      <c r="B264" s="5" t="s">
        <v>79</v>
      </c>
      <c r="C264" s="65" t="s">
        <v>4</v>
      </c>
      <c r="D264" s="140">
        <v>4</v>
      </c>
      <c r="E264" s="133"/>
      <c r="F264" s="130">
        <f>E264*D264</f>
        <v>0</v>
      </c>
      <c r="G264" s="48">
        <v>1.6</v>
      </c>
      <c r="H264" s="142"/>
      <c r="I264" s="121"/>
      <c r="J264"/>
    </row>
    <row r="265" spans="1:10" s="123" customFormat="1" ht="13.5" thickBot="1" x14ac:dyDescent="0.25">
      <c r="A265" s="110"/>
      <c r="B265" s="208" t="s">
        <v>315</v>
      </c>
      <c r="C265" s="201"/>
      <c r="D265" s="202"/>
      <c r="E265" s="244"/>
      <c r="F265" s="202">
        <f>SUM(F262:F264)</f>
        <v>0</v>
      </c>
      <c r="G265" s="203">
        <v>1.6</v>
      </c>
      <c r="H265" s="204">
        <f>F265/G265</f>
        <v>0</v>
      </c>
      <c r="I265" s="205" t="str">
        <f>IF(C8="","",H265/$C$8*1000)</f>
        <v/>
      </c>
      <c r="J265"/>
    </row>
    <row r="266" spans="1:10" s="123" customFormat="1" ht="13.5" thickBot="1" x14ac:dyDescent="0.25">
      <c r="A266" s="110"/>
      <c r="B266" s="129"/>
      <c r="C266" s="66" t="s">
        <v>3</v>
      </c>
      <c r="D266" s="140">
        <v>0.4</v>
      </c>
      <c r="E266" s="134"/>
      <c r="F266" s="130">
        <f>E266*D266</f>
        <v>0</v>
      </c>
      <c r="G266" s="48">
        <v>1.6</v>
      </c>
      <c r="H266" s="132"/>
      <c r="I266" s="121"/>
      <c r="J266"/>
    </row>
    <row r="267" spans="1:10" s="123" customFormat="1" x14ac:dyDescent="0.2">
      <c r="A267" s="110"/>
      <c r="B267" s="208" t="s">
        <v>316</v>
      </c>
      <c r="C267" s="201"/>
      <c r="D267" s="202"/>
      <c r="E267" s="241"/>
      <c r="F267" s="202">
        <f>SUM(F266)</f>
        <v>0</v>
      </c>
      <c r="G267" s="203">
        <v>1.6</v>
      </c>
      <c r="H267" s="204">
        <f>F267/G267</f>
        <v>0</v>
      </c>
      <c r="I267" s="205" t="str">
        <f>IF(C8="","",H267/$C$8*1000)</f>
        <v/>
      </c>
      <c r="J267"/>
    </row>
    <row r="268" spans="1:10" s="123" customFormat="1" x14ac:dyDescent="0.2">
      <c r="A268" s="110"/>
      <c r="B268" s="137" t="s">
        <v>317</v>
      </c>
      <c r="C268" s="70"/>
      <c r="D268" s="6"/>
      <c r="E268" s="161"/>
      <c r="F268" s="6">
        <f>F265+F267</f>
        <v>0</v>
      </c>
      <c r="G268" s="49">
        <v>1.6</v>
      </c>
      <c r="H268" s="139">
        <f>F268/G268</f>
        <v>0</v>
      </c>
      <c r="I268" s="199" t="str">
        <f>IF(C8="","",H268/$C$8*1000)</f>
        <v/>
      </c>
      <c r="J268"/>
    </row>
    <row r="269" spans="1:10" s="123" customFormat="1" ht="13.5" thickBot="1" x14ac:dyDescent="0.25">
      <c r="A269" s="110" t="s">
        <v>166</v>
      </c>
      <c r="B269" s="166" t="s">
        <v>34</v>
      </c>
      <c r="C269" s="66"/>
      <c r="D269" s="140"/>
      <c r="E269" s="125"/>
      <c r="F269" s="140"/>
      <c r="G269" s="50"/>
      <c r="H269" s="146"/>
      <c r="I269" s="122"/>
      <c r="J269"/>
    </row>
    <row r="270" spans="1:10" s="123" customFormat="1" ht="13.5" thickBot="1" x14ac:dyDescent="0.25">
      <c r="A270" s="110"/>
      <c r="B270" s="148"/>
      <c r="C270" s="65" t="s">
        <v>4</v>
      </c>
      <c r="D270" s="130">
        <v>0.5</v>
      </c>
      <c r="E270" s="152"/>
      <c r="F270" s="130">
        <f>E270*D270</f>
        <v>0</v>
      </c>
      <c r="G270" s="48">
        <v>0.6</v>
      </c>
      <c r="H270" s="170">
        <f>F270/G270</f>
        <v>0</v>
      </c>
      <c r="I270" s="199" t="str">
        <f>IF(C8="","",H270/$C$8*1000)</f>
        <v/>
      </c>
      <c r="J270"/>
    </row>
    <row r="271" spans="1:10" s="123" customFormat="1" ht="13.5" thickBot="1" x14ac:dyDescent="0.25">
      <c r="A271" s="110" t="s">
        <v>231</v>
      </c>
      <c r="B271" s="166" t="s">
        <v>250</v>
      </c>
      <c r="C271" s="82"/>
      <c r="D271" s="176"/>
      <c r="E271" s="125"/>
      <c r="F271" s="145"/>
      <c r="G271" s="58"/>
      <c r="H271" s="146"/>
      <c r="I271" s="121"/>
      <c r="J271"/>
    </row>
    <row r="272" spans="1:10" s="123" customFormat="1" ht="13.5" thickBot="1" x14ac:dyDescent="0.25">
      <c r="A272" s="110"/>
      <c r="B272" s="151"/>
      <c r="C272" s="68" t="s">
        <v>4</v>
      </c>
      <c r="D272" s="119">
        <v>0.1</v>
      </c>
      <c r="E272" s="152"/>
      <c r="F272" s="119">
        <f>E272*D272</f>
        <v>0</v>
      </c>
      <c r="G272" s="45">
        <v>4</v>
      </c>
      <c r="H272" s="139">
        <f>F272/G272</f>
        <v>0</v>
      </c>
      <c r="I272" s="199" t="str">
        <f>IF(C8="","",H272/$C$8*1000)</f>
        <v/>
      </c>
      <c r="J272"/>
    </row>
    <row r="273" spans="1:10" s="123" customFormat="1" x14ac:dyDescent="0.2">
      <c r="A273" s="110" t="s">
        <v>321</v>
      </c>
      <c r="B273" s="137" t="s">
        <v>322</v>
      </c>
      <c r="C273" s="70"/>
      <c r="D273" s="6"/>
      <c r="E273" s="161"/>
      <c r="F273" s="6">
        <f>(E289*12)+(E290*24)</f>
        <v>0</v>
      </c>
      <c r="G273" s="49">
        <v>4</v>
      </c>
      <c r="H273" s="139">
        <f>F273/G273</f>
        <v>0</v>
      </c>
      <c r="I273" s="199" t="str">
        <f>IF(C8="","",H273/$C$8*1000)</f>
        <v/>
      </c>
      <c r="J273"/>
    </row>
    <row r="274" spans="1:10" s="123" customFormat="1" x14ac:dyDescent="0.2">
      <c r="A274" s="260" t="s">
        <v>99</v>
      </c>
      <c r="B274" s="254" t="s">
        <v>318</v>
      </c>
      <c r="C274" s="255"/>
      <c r="D274" s="254"/>
      <c r="E274" s="261"/>
      <c r="F274" s="254"/>
      <c r="G274" s="256"/>
      <c r="H274" s="257">
        <f>H268+H270+H272+H273</f>
        <v>0</v>
      </c>
      <c r="I274" s="258" t="str">
        <f>IF(C8="","",H274/$C$8*1000)</f>
        <v/>
      </c>
      <c r="J274"/>
    </row>
    <row r="275" spans="1:10" s="123" customFormat="1" x14ac:dyDescent="0.2">
      <c r="A275" s="110"/>
      <c r="B275" s="140"/>
      <c r="C275" s="66"/>
      <c r="D275" s="140"/>
      <c r="E275" s="140"/>
      <c r="F275" s="140"/>
      <c r="G275" s="50"/>
      <c r="H275" s="157"/>
      <c r="I275" s="122"/>
      <c r="J275"/>
    </row>
    <row r="276" spans="1:10" s="123" customFormat="1" x14ac:dyDescent="0.2">
      <c r="A276" s="110" t="s">
        <v>254</v>
      </c>
      <c r="B276" s="13" t="s">
        <v>455</v>
      </c>
      <c r="C276" s="66"/>
      <c r="D276" s="140"/>
      <c r="E276" s="140"/>
      <c r="F276" s="140"/>
      <c r="G276" s="50"/>
      <c r="H276" s="157"/>
      <c r="I276" s="122"/>
      <c r="J276"/>
    </row>
    <row r="277" spans="1:10" s="123" customFormat="1" x14ac:dyDescent="0.2">
      <c r="A277" s="110" t="s">
        <v>100</v>
      </c>
      <c r="B277" s="16" t="s">
        <v>554</v>
      </c>
      <c r="C277" s="69"/>
      <c r="D277" s="155"/>
      <c r="E277" s="155"/>
      <c r="F277" s="155"/>
      <c r="G277" s="54"/>
      <c r="H277" s="156"/>
      <c r="I277" s="122"/>
      <c r="J277"/>
    </row>
    <row r="278" spans="1:10" s="123" customFormat="1" ht="13.5" thickBot="1" x14ac:dyDescent="0.25">
      <c r="A278" s="110" t="s">
        <v>167</v>
      </c>
      <c r="B278" s="144" t="s">
        <v>35</v>
      </c>
      <c r="C278" s="79"/>
      <c r="D278" s="150"/>
      <c r="E278" s="150"/>
      <c r="F278" s="150"/>
      <c r="G278" s="60"/>
      <c r="H278" s="122"/>
      <c r="I278" s="149"/>
      <c r="J278"/>
    </row>
    <row r="279" spans="1:10" s="123" customFormat="1" x14ac:dyDescent="0.2">
      <c r="A279" s="111"/>
      <c r="B279" s="148"/>
      <c r="C279" s="65" t="s">
        <v>4</v>
      </c>
      <c r="D279" s="130">
        <v>0.125</v>
      </c>
      <c r="E279" s="131"/>
      <c r="F279" s="130">
        <f>E279*D279</f>
        <v>0</v>
      </c>
      <c r="G279" s="48">
        <v>1</v>
      </c>
      <c r="H279" s="179"/>
      <c r="I279" s="158"/>
      <c r="J279"/>
    </row>
    <row r="280" spans="1:10" s="123" customFormat="1" x14ac:dyDescent="0.2">
      <c r="A280" s="111"/>
      <c r="B280" s="129"/>
      <c r="C280" s="65" t="s">
        <v>4</v>
      </c>
      <c r="D280" s="130">
        <v>0.25</v>
      </c>
      <c r="E280" s="133"/>
      <c r="F280" s="130">
        <f>E280*D280</f>
        <v>0</v>
      </c>
      <c r="G280" s="48">
        <v>1</v>
      </c>
      <c r="H280" s="132"/>
      <c r="I280" s="121"/>
      <c r="J280"/>
    </row>
    <row r="281" spans="1:10" s="123" customFormat="1" x14ac:dyDescent="0.2">
      <c r="A281" s="111"/>
      <c r="B281" s="129"/>
      <c r="C281" s="65" t="s">
        <v>4</v>
      </c>
      <c r="D281" s="130">
        <v>0.5</v>
      </c>
      <c r="E281" s="133"/>
      <c r="F281" s="130">
        <f>E281*D281</f>
        <v>0</v>
      </c>
      <c r="G281" s="48">
        <v>1</v>
      </c>
      <c r="H281" s="132"/>
      <c r="I281" s="121"/>
      <c r="J281"/>
    </row>
    <row r="282" spans="1:10" s="123" customFormat="1" ht="13.5" thickBot="1" x14ac:dyDescent="0.25">
      <c r="A282" s="111"/>
      <c r="B282" s="129"/>
      <c r="C282" s="65" t="s">
        <v>4</v>
      </c>
      <c r="D282" s="130">
        <v>1</v>
      </c>
      <c r="E282" s="133"/>
      <c r="F282" s="130">
        <f>E282*D282</f>
        <v>0</v>
      </c>
      <c r="G282" s="48">
        <v>1</v>
      </c>
      <c r="H282" s="132"/>
      <c r="I282" s="121"/>
      <c r="J282"/>
    </row>
    <row r="283" spans="1:10" s="123" customFormat="1" ht="13.5" thickBot="1" x14ac:dyDescent="0.25">
      <c r="A283" s="111"/>
      <c r="B283" s="208" t="s">
        <v>319</v>
      </c>
      <c r="C283" s="201"/>
      <c r="D283" s="202"/>
      <c r="E283" s="244"/>
      <c r="F283" s="202">
        <f>SUM(F279:F282)</f>
        <v>0</v>
      </c>
      <c r="G283" s="203">
        <v>1</v>
      </c>
      <c r="H283" s="204">
        <f>F283/G283</f>
        <v>0</v>
      </c>
      <c r="I283" s="205" t="str">
        <f>IF(C8="","",H283/$C$8*1000)</f>
        <v/>
      </c>
      <c r="J283"/>
    </row>
    <row r="284" spans="1:10" s="123" customFormat="1" x14ac:dyDescent="0.2">
      <c r="A284" s="111"/>
      <c r="B284" s="148"/>
      <c r="C284" s="65" t="s">
        <v>3</v>
      </c>
      <c r="D284" s="130">
        <v>0.5</v>
      </c>
      <c r="E284" s="133"/>
      <c r="F284" s="130">
        <f>E284*D284</f>
        <v>0</v>
      </c>
      <c r="G284" s="48">
        <v>1</v>
      </c>
      <c r="H284" s="132"/>
      <c r="I284" s="121"/>
      <c r="J284"/>
    </row>
    <row r="285" spans="1:10" s="123" customFormat="1" ht="13.5" thickBot="1" x14ac:dyDescent="0.25">
      <c r="A285" s="111"/>
      <c r="B285" s="148"/>
      <c r="C285" s="65" t="s">
        <v>3</v>
      </c>
      <c r="D285" s="130">
        <v>1</v>
      </c>
      <c r="E285" s="134"/>
      <c r="F285" s="130">
        <f>E285*D285</f>
        <v>0</v>
      </c>
      <c r="G285" s="48">
        <v>1</v>
      </c>
      <c r="H285" s="132"/>
      <c r="I285" s="121"/>
      <c r="J285"/>
    </row>
    <row r="286" spans="1:10" s="123" customFormat="1" x14ac:dyDescent="0.2">
      <c r="A286" s="111"/>
      <c r="B286" s="208" t="s">
        <v>320</v>
      </c>
      <c r="C286" s="201"/>
      <c r="D286" s="202"/>
      <c r="E286" s="241"/>
      <c r="F286" s="202">
        <f>SUM(F284:F285)</f>
        <v>0</v>
      </c>
      <c r="G286" s="203">
        <v>1</v>
      </c>
      <c r="H286" s="204">
        <f>F286/G286</f>
        <v>0</v>
      </c>
      <c r="I286" s="205" t="str">
        <f>IF(C8="","",H286/$C$8*1000)</f>
        <v/>
      </c>
      <c r="J286"/>
    </row>
    <row r="287" spans="1:10" s="123" customFormat="1" x14ac:dyDescent="0.2">
      <c r="A287" s="111"/>
      <c r="B287" s="11" t="s">
        <v>323</v>
      </c>
      <c r="C287" s="73"/>
      <c r="D287" s="164"/>
      <c r="E287" s="240"/>
      <c r="F287" s="164">
        <f>F283+F286</f>
        <v>0</v>
      </c>
      <c r="G287" s="56">
        <v>1</v>
      </c>
      <c r="H287" s="170">
        <f>F287/G287</f>
        <v>0</v>
      </c>
      <c r="I287" s="199" t="str">
        <f>IF(C8="","",H287/$C$8*1000)</f>
        <v/>
      </c>
      <c r="J287"/>
    </row>
    <row r="288" spans="1:10" s="123" customFormat="1" ht="13.5" thickBot="1" x14ac:dyDescent="0.25">
      <c r="A288" s="111" t="s">
        <v>207</v>
      </c>
      <c r="B288" s="17" t="s">
        <v>118</v>
      </c>
      <c r="C288" s="65"/>
      <c r="D288" s="130"/>
      <c r="E288" s="147"/>
      <c r="F288" s="130"/>
      <c r="G288" s="48"/>
      <c r="H288" s="132"/>
      <c r="I288" s="121"/>
      <c r="J288"/>
    </row>
    <row r="289" spans="1:10" s="123" customFormat="1" x14ac:dyDescent="0.2">
      <c r="A289" s="111"/>
      <c r="B289" s="5" t="s">
        <v>410</v>
      </c>
      <c r="C289" s="65" t="s">
        <v>4</v>
      </c>
      <c r="D289" s="130">
        <v>4</v>
      </c>
      <c r="E289" s="133"/>
      <c r="F289" s="130">
        <f>E289*D289</f>
        <v>0</v>
      </c>
      <c r="G289" s="48"/>
      <c r="H289" s="132"/>
      <c r="I289" s="121"/>
      <c r="J289"/>
    </row>
    <row r="290" spans="1:10" s="123" customFormat="1" ht="13.5" thickBot="1" x14ac:dyDescent="0.25">
      <c r="A290" s="111"/>
      <c r="B290" s="5" t="s">
        <v>411</v>
      </c>
      <c r="C290" s="65" t="s">
        <v>4</v>
      </c>
      <c r="D290" s="130">
        <v>8</v>
      </c>
      <c r="E290" s="134"/>
      <c r="F290" s="130">
        <f>E290*D290</f>
        <v>0</v>
      </c>
      <c r="G290" s="48">
        <v>1</v>
      </c>
      <c r="H290" s="132"/>
      <c r="I290" s="121"/>
      <c r="J290"/>
    </row>
    <row r="291" spans="1:10" s="123" customFormat="1" x14ac:dyDescent="0.2">
      <c r="A291" s="111"/>
      <c r="B291" s="11" t="s">
        <v>324</v>
      </c>
      <c r="C291" s="73"/>
      <c r="D291" s="164"/>
      <c r="E291" s="240"/>
      <c r="F291" s="164">
        <f>SUM(F289:F290)</f>
        <v>0</v>
      </c>
      <c r="G291" s="56">
        <v>1</v>
      </c>
      <c r="H291" s="170">
        <f>F291/G291</f>
        <v>0</v>
      </c>
      <c r="I291" s="199" t="str">
        <f>IF(C8="","",H291/$C$8*1000)</f>
        <v/>
      </c>
      <c r="J291"/>
    </row>
    <row r="292" spans="1:10" s="123" customFormat="1" x14ac:dyDescent="0.2">
      <c r="A292" s="111"/>
      <c r="B292" s="137" t="s">
        <v>325</v>
      </c>
      <c r="C292" s="70"/>
      <c r="D292" s="6"/>
      <c r="E292" s="161"/>
      <c r="F292" s="6">
        <f>F287+F291</f>
        <v>0</v>
      </c>
      <c r="G292" s="49">
        <v>1</v>
      </c>
      <c r="H292" s="139">
        <f>F292/G292</f>
        <v>0</v>
      </c>
      <c r="I292" s="199" t="str">
        <f>IF(C8="","",H292/$C$8*1000)</f>
        <v/>
      </c>
      <c r="J292"/>
    </row>
    <row r="293" spans="1:10" s="123" customFormat="1" x14ac:dyDescent="0.2">
      <c r="A293" s="110" t="s">
        <v>168</v>
      </c>
      <c r="B293" s="144" t="s">
        <v>133</v>
      </c>
      <c r="C293" s="71"/>
      <c r="D293" s="31"/>
      <c r="E293" s="31"/>
      <c r="F293" s="31"/>
      <c r="G293" s="46"/>
      <c r="H293" s="146"/>
      <c r="I293" s="121"/>
      <c r="J293"/>
    </row>
    <row r="294" spans="1:10" s="123" customFormat="1" ht="13.5" thickBot="1" x14ac:dyDescent="0.25">
      <c r="A294" s="110"/>
      <c r="B294" s="5"/>
      <c r="C294" s="64"/>
      <c r="D294" s="128" t="s">
        <v>132</v>
      </c>
      <c r="E294" s="125"/>
      <c r="F294" s="125"/>
      <c r="G294" s="47"/>
      <c r="H294" s="142"/>
      <c r="I294" s="121"/>
      <c r="J294"/>
    </row>
    <row r="295" spans="1:10" s="123" customFormat="1" x14ac:dyDescent="0.2">
      <c r="A295" s="110"/>
      <c r="B295" s="5" t="s">
        <v>125</v>
      </c>
      <c r="C295" s="65" t="s">
        <v>4</v>
      </c>
      <c r="D295" s="130">
        <v>1.5</v>
      </c>
      <c r="E295" s="131"/>
      <c r="F295" s="130">
        <f>E295*D295</f>
        <v>0</v>
      </c>
      <c r="G295" s="48">
        <v>9.6</v>
      </c>
      <c r="H295" s="132"/>
      <c r="I295" s="121"/>
      <c r="J295"/>
    </row>
    <row r="296" spans="1:10" s="123" customFormat="1" ht="13.5" thickBot="1" x14ac:dyDescent="0.25">
      <c r="A296" s="110"/>
      <c r="B296" s="5" t="s">
        <v>125</v>
      </c>
      <c r="C296" s="65" t="s">
        <v>4</v>
      </c>
      <c r="D296" s="130">
        <v>3</v>
      </c>
      <c r="E296" s="133"/>
      <c r="F296" s="130">
        <f>E296*D296</f>
        <v>0</v>
      </c>
      <c r="G296" s="48">
        <v>9.6</v>
      </c>
      <c r="H296" s="132"/>
      <c r="I296" s="121"/>
      <c r="J296"/>
    </row>
    <row r="297" spans="1:10" s="123" customFormat="1" ht="13.5" thickBot="1" x14ac:dyDescent="0.25">
      <c r="A297" s="110"/>
      <c r="B297" s="208" t="s">
        <v>326</v>
      </c>
      <c r="C297" s="201"/>
      <c r="D297" s="202"/>
      <c r="E297" s="244"/>
      <c r="F297" s="202">
        <f>SUM(F295:F296)</f>
        <v>0</v>
      </c>
      <c r="G297" s="203">
        <v>9.6</v>
      </c>
      <c r="H297" s="204">
        <f>F297/G297</f>
        <v>0</v>
      </c>
      <c r="I297" s="205" t="str">
        <f>IF(C8="","",H297/$C$8*1000)</f>
        <v/>
      </c>
      <c r="J297"/>
    </row>
    <row r="298" spans="1:10" s="123" customFormat="1" ht="13.5" thickBot="1" x14ac:dyDescent="0.25">
      <c r="A298" s="110"/>
      <c r="B298" s="148"/>
      <c r="C298" s="65" t="s">
        <v>3</v>
      </c>
      <c r="D298" s="130">
        <v>1.5</v>
      </c>
      <c r="E298" s="152"/>
      <c r="F298" s="130">
        <f>E298*D298</f>
        <v>0</v>
      </c>
      <c r="G298" s="48">
        <v>9.6</v>
      </c>
      <c r="H298" s="132"/>
      <c r="I298" s="121"/>
      <c r="J298"/>
    </row>
    <row r="299" spans="1:10" s="123" customFormat="1" x14ac:dyDescent="0.2">
      <c r="A299" s="110"/>
      <c r="B299" s="208" t="s">
        <v>327</v>
      </c>
      <c r="C299" s="201"/>
      <c r="D299" s="202"/>
      <c r="E299" s="210"/>
      <c r="F299" s="202">
        <f>SUM(F298)</f>
        <v>0</v>
      </c>
      <c r="G299" s="203">
        <v>9.6</v>
      </c>
      <c r="H299" s="204">
        <f>F299/G299</f>
        <v>0</v>
      </c>
      <c r="I299" s="205" t="str">
        <f>IF(C8="","",H299/$C$8*1000)</f>
        <v/>
      </c>
      <c r="J299"/>
    </row>
    <row r="300" spans="1:10" s="123" customFormat="1" x14ac:dyDescent="0.2">
      <c r="A300" s="110"/>
      <c r="B300" s="137" t="s">
        <v>328</v>
      </c>
      <c r="C300" s="70"/>
      <c r="D300" s="6"/>
      <c r="E300" s="161"/>
      <c r="F300" s="6">
        <f>F297+F299</f>
        <v>0</v>
      </c>
      <c r="G300" s="49">
        <v>9.6</v>
      </c>
      <c r="H300" s="139">
        <f>F300/G300</f>
        <v>0</v>
      </c>
      <c r="I300" s="199" t="str">
        <f>IF(C8="","",H300/$C$8*1000)</f>
        <v/>
      </c>
      <c r="J300"/>
    </row>
    <row r="301" spans="1:10" s="123" customFormat="1" ht="13.5" thickBot="1" x14ac:dyDescent="0.25">
      <c r="A301" s="110" t="s">
        <v>169</v>
      </c>
      <c r="B301" s="166" t="s">
        <v>329</v>
      </c>
      <c r="C301" s="67"/>
      <c r="D301" s="180" t="s">
        <v>132</v>
      </c>
      <c r="E301" s="31"/>
      <c r="F301" s="145"/>
      <c r="G301" s="52"/>
      <c r="H301" s="146"/>
      <c r="I301" s="122"/>
      <c r="J301"/>
    </row>
    <row r="302" spans="1:10" s="123" customFormat="1" x14ac:dyDescent="0.2">
      <c r="A302" s="110"/>
      <c r="B302" s="40" t="s">
        <v>126</v>
      </c>
      <c r="C302" s="65" t="s">
        <v>4</v>
      </c>
      <c r="D302" s="181">
        <v>0.75</v>
      </c>
      <c r="E302" s="131"/>
      <c r="F302" s="130">
        <f>E302*D302</f>
        <v>0</v>
      </c>
      <c r="G302" s="48">
        <v>9.6</v>
      </c>
      <c r="H302" s="132"/>
      <c r="I302" s="121"/>
      <c r="J302"/>
    </row>
    <row r="303" spans="1:10" s="123" customFormat="1" ht="13.5" thickBot="1" x14ac:dyDescent="0.25">
      <c r="A303" s="110"/>
      <c r="B303" s="40" t="s">
        <v>127</v>
      </c>
      <c r="C303" s="66" t="s">
        <v>4</v>
      </c>
      <c r="D303" s="182">
        <v>1.5</v>
      </c>
      <c r="E303" s="134"/>
      <c r="F303" s="130">
        <f>E303*D303</f>
        <v>0</v>
      </c>
      <c r="G303" s="50">
        <v>9.6</v>
      </c>
      <c r="H303" s="132"/>
      <c r="I303" s="121"/>
      <c r="J303"/>
    </row>
    <row r="304" spans="1:10" s="123" customFormat="1" x14ac:dyDescent="0.2">
      <c r="A304" s="110"/>
      <c r="B304" s="163" t="s">
        <v>462</v>
      </c>
      <c r="C304" s="73"/>
      <c r="D304" s="164"/>
      <c r="E304" s="164"/>
      <c r="F304" s="164">
        <f>F302+F303</f>
        <v>0</v>
      </c>
      <c r="G304" s="56">
        <v>9.6</v>
      </c>
      <c r="H304" s="170">
        <f>F304/G304</f>
        <v>0</v>
      </c>
      <c r="I304" s="199" t="str">
        <f>IF(C8="","",H304/$C$8*1000)</f>
        <v/>
      </c>
      <c r="J304"/>
    </row>
    <row r="305" spans="1:10" s="123" customFormat="1" x14ac:dyDescent="0.2">
      <c r="A305" s="110"/>
      <c r="B305" s="137" t="s">
        <v>463</v>
      </c>
      <c r="C305" s="70"/>
      <c r="D305" s="6"/>
      <c r="E305" s="6"/>
      <c r="F305" s="6">
        <f>F300+F304</f>
        <v>0</v>
      </c>
      <c r="G305" s="49">
        <v>9.6</v>
      </c>
      <c r="H305" s="139">
        <f>F305/G305</f>
        <v>0</v>
      </c>
      <c r="I305" s="199" t="str">
        <f>IF(C8="","",H305/$C$8*1000)</f>
        <v/>
      </c>
      <c r="J305"/>
    </row>
    <row r="306" spans="1:10" s="123" customFormat="1" ht="13.5" thickBot="1" x14ac:dyDescent="0.25">
      <c r="A306" s="110" t="s">
        <v>170</v>
      </c>
      <c r="B306" s="148" t="s">
        <v>36</v>
      </c>
      <c r="C306" s="71"/>
      <c r="D306" s="31"/>
      <c r="E306" s="31"/>
      <c r="F306" s="31"/>
      <c r="G306" s="46"/>
      <c r="H306" s="146"/>
      <c r="I306" s="121"/>
      <c r="J306"/>
    </row>
    <row r="307" spans="1:10" s="123" customFormat="1" x14ac:dyDescent="0.2">
      <c r="A307" s="110"/>
      <c r="B307" s="148"/>
      <c r="C307" s="65" t="s">
        <v>4</v>
      </c>
      <c r="D307" s="130">
        <v>0.05</v>
      </c>
      <c r="E307" s="131"/>
      <c r="F307" s="130">
        <f>E307*D307</f>
        <v>0</v>
      </c>
      <c r="G307" s="48">
        <v>0.3</v>
      </c>
      <c r="H307" s="132"/>
      <c r="I307" s="121"/>
      <c r="J307"/>
    </row>
    <row r="308" spans="1:10" s="123" customFormat="1" x14ac:dyDescent="0.2">
      <c r="A308" s="110"/>
      <c r="B308" s="148"/>
      <c r="C308" s="65" t="s">
        <v>4</v>
      </c>
      <c r="D308" s="130">
        <v>0.1</v>
      </c>
      <c r="E308" s="133"/>
      <c r="F308" s="130">
        <f>E308*D308</f>
        <v>0</v>
      </c>
      <c r="G308" s="48">
        <v>0.3</v>
      </c>
      <c r="H308" s="132"/>
      <c r="I308" s="121"/>
      <c r="J308"/>
    </row>
    <row r="309" spans="1:10" s="123" customFormat="1" ht="13.5" thickBot="1" x14ac:dyDescent="0.25">
      <c r="A309" s="110"/>
      <c r="B309" s="148"/>
      <c r="C309" s="65" t="s">
        <v>4</v>
      </c>
      <c r="D309" s="130">
        <v>0.15</v>
      </c>
      <c r="E309" s="134"/>
      <c r="F309" s="130">
        <f>E309*D309</f>
        <v>0</v>
      </c>
      <c r="G309" s="48">
        <v>0.3</v>
      </c>
      <c r="H309" s="132"/>
      <c r="I309" s="121"/>
      <c r="J309"/>
    </row>
    <row r="310" spans="1:10" s="123" customFormat="1" x14ac:dyDescent="0.2">
      <c r="A310" s="110"/>
      <c r="B310" s="163" t="s">
        <v>330</v>
      </c>
      <c r="C310" s="73"/>
      <c r="D310" s="164"/>
      <c r="E310" s="164"/>
      <c r="F310" s="164">
        <f>SUM(F307:F309)</f>
        <v>0</v>
      </c>
      <c r="G310" s="56">
        <v>0.3</v>
      </c>
      <c r="H310" s="170">
        <f>F310/G310</f>
        <v>0</v>
      </c>
      <c r="I310" s="199" t="str">
        <f>IF(C8="","",H310/$C$8*1000)</f>
        <v/>
      </c>
      <c r="J310"/>
    </row>
    <row r="311" spans="1:10" s="123" customFormat="1" ht="13.5" thickBot="1" x14ac:dyDescent="0.25">
      <c r="A311" s="110" t="s">
        <v>171</v>
      </c>
      <c r="B311" s="166" t="s">
        <v>37</v>
      </c>
      <c r="C311" s="71"/>
      <c r="D311" s="31"/>
      <c r="E311" s="31"/>
      <c r="F311" s="31"/>
      <c r="G311" s="46"/>
      <c r="H311" s="146"/>
      <c r="I311" s="121"/>
      <c r="J311"/>
    </row>
    <row r="312" spans="1:10" s="123" customFormat="1" x14ac:dyDescent="0.2">
      <c r="A312" s="110"/>
      <c r="B312" s="148"/>
      <c r="C312" s="65" t="s">
        <v>4</v>
      </c>
      <c r="D312" s="130">
        <v>0.5</v>
      </c>
      <c r="E312" s="131"/>
      <c r="F312" s="130">
        <f>E312*D312</f>
        <v>0</v>
      </c>
      <c r="G312" s="48">
        <v>2</v>
      </c>
      <c r="H312" s="132"/>
      <c r="I312" s="121"/>
      <c r="J312"/>
    </row>
    <row r="313" spans="1:10" s="123" customFormat="1" x14ac:dyDescent="0.2">
      <c r="A313" s="110"/>
      <c r="B313" s="129"/>
      <c r="C313" s="65" t="s">
        <v>4</v>
      </c>
      <c r="D313" s="130">
        <v>1</v>
      </c>
      <c r="E313" s="133"/>
      <c r="F313" s="130">
        <f>E313*D313</f>
        <v>0</v>
      </c>
      <c r="G313" s="48">
        <v>2</v>
      </c>
      <c r="H313" s="132"/>
      <c r="I313" s="121"/>
      <c r="J313"/>
    </row>
    <row r="314" spans="1:10" s="123" customFormat="1" x14ac:dyDescent="0.2">
      <c r="A314" s="110"/>
      <c r="B314" s="5" t="s">
        <v>214</v>
      </c>
      <c r="C314" s="65" t="s">
        <v>4</v>
      </c>
      <c r="D314" s="130">
        <v>1.5</v>
      </c>
      <c r="E314" s="133"/>
      <c r="F314" s="130">
        <f>E314*D314</f>
        <v>0</v>
      </c>
      <c r="G314" s="48">
        <v>2</v>
      </c>
      <c r="H314" s="132"/>
      <c r="I314" s="121"/>
      <c r="J314"/>
    </row>
    <row r="315" spans="1:10" s="123" customFormat="1" x14ac:dyDescent="0.2">
      <c r="A315" s="110"/>
      <c r="B315" s="5" t="s">
        <v>215</v>
      </c>
      <c r="C315" s="65" t="s">
        <v>4</v>
      </c>
      <c r="D315" s="130">
        <v>3</v>
      </c>
      <c r="E315" s="133"/>
      <c r="F315" s="130">
        <f>E315*D315</f>
        <v>0</v>
      </c>
      <c r="G315" s="48">
        <v>2</v>
      </c>
      <c r="H315" s="132"/>
      <c r="I315" s="121"/>
      <c r="J315"/>
    </row>
    <row r="316" spans="1:10" s="123" customFormat="1" ht="13.5" thickBot="1" x14ac:dyDescent="0.25">
      <c r="A316" s="110"/>
      <c r="B316" s="5" t="s">
        <v>213</v>
      </c>
      <c r="C316" s="65" t="s">
        <v>4</v>
      </c>
      <c r="D316" s="130">
        <v>6</v>
      </c>
      <c r="E316" s="134"/>
      <c r="F316" s="130">
        <f>E316*D316</f>
        <v>0</v>
      </c>
      <c r="G316" s="48">
        <v>2</v>
      </c>
      <c r="H316" s="132"/>
      <c r="I316" s="121"/>
      <c r="J316"/>
    </row>
    <row r="317" spans="1:10" s="123" customFormat="1" x14ac:dyDescent="0.2">
      <c r="A317" s="110"/>
      <c r="B317" s="137" t="s">
        <v>331</v>
      </c>
      <c r="C317" s="70"/>
      <c r="D317" s="6"/>
      <c r="E317" s="6"/>
      <c r="F317" s="6">
        <f>SUM(F312:F316)</f>
        <v>0</v>
      </c>
      <c r="G317" s="49">
        <v>2</v>
      </c>
      <c r="H317" s="139">
        <f>F317/G317</f>
        <v>0</v>
      </c>
      <c r="I317" s="199" t="str">
        <f>IF(C8="","",H317/$C$8*1000)</f>
        <v/>
      </c>
      <c r="J317"/>
    </row>
    <row r="318" spans="1:10" s="123" customFormat="1" ht="13.5" thickBot="1" x14ac:dyDescent="0.25">
      <c r="A318" s="110" t="s">
        <v>172</v>
      </c>
      <c r="B318" s="129" t="s">
        <v>38</v>
      </c>
      <c r="C318" s="80" t="s">
        <v>88</v>
      </c>
      <c r="D318" s="140"/>
      <c r="E318" s="140"/>
      <c r="F318" s="140"/>
      <c r="G318" s="50"/>
      <c r="H318" s="142"/>
      <c r="I318" s="121"/>
      <c r="J318"/>
    </row>
    <row r="319" spans="1:10" s="123" customFormat="1" x14ac:dyDescent="0.2">
      <c r="A319" s="110"/>
      <c r="B319" s="129"/>
      <c r="C319" s="65" t="s">
        <v>4</v>
      </c>
      <c r="D319" s="130">
        <v>0.25</v>
      </c>
      <c r="E319" s="131"/>
      <c r="F319" s="130">
        <f>E319*D319</f>
        <v>0</v>
      </c>
      <c r="G319" s="48">
        <v>0.5</v>
      </c>
      <c r="H319" s="179"/>
      <c r="I319" s="158"/>
      <c r="J319"/>
    </row>
    <row r="320" spans="1:10" s="123" customFormat="1" x14ac:dyDescent="0.2">
      <c r="A320" s="110"/>
      <c r="B320" s="148"/>
      <c r="C320" s="65" t="s">
        <v>4</v>
      </c>
      <c r="D320" s="130">
        <v>0.5</v>
      </c>
      <c r="E320" s="133"/>
      <c r="F320" s="130">
        <f>E320*D320</f>
        <v>0</v>
      </c>
      <c r="G320" s="48">
        <v>0.5</v>
      </c>
      <c r="H320" s="132"/>
      <c r="I320" s="121"/>
      <c r="J320"/>
    </row>
    <row r="321" spans="1:10" s="123" customFormat="1" x14ac:dyDescent="0.2">
      <c r="A321" s="110"/>
      <c r="B321" s="5" t="s">
        <v>517</v>
      </c>
      <c r="C321" s="65" t="s">
        <v>4</v>
      </c>
      <c r="D321" s="130">
        <v>2.5</v>
      </c>
      <c r="E321" s="133"/>
      <c r="F321" s="130">
        <f>E321*D321</f>
        <v>0</v>
      </c>
      <c r="G321" s="48">
        <v>0.5</v>
      </c>
      <c r="H321" s="132"/>
      <c r="I321" s="121"/>
      <c r="J321"/>
    </row>
    <row r="322" spans="1:10" s="123" customFormat="1" ht="13.5" thickBot="1" x14ac:dyDescent="0.25">
      <c r="A322" s="110"/>
      <c r="B322" s="5" t="s">
        <v>518</v>
      </c>
      <c r="C322" s="65" t="s">
        <v>4</v>
      </c>
      <c r="D322" s="130">
        <v>3</v>
      </c>
      <c r="E322" s="134"/>
      <c r="F322" s="130">
        <f>E322*D322</f>
        <v>0</v>
      </c>
      <c r="G322" s="48">
        <v>0.5</v>
      </c>
      <c r="H322" s="132"/>
      <c r="I322" s="121"/>
      <c r="J322"/>
    </row>
    <row r="323" spans="1:10" s="150" customFormat="1" ht="13.5" thickBot="1" x14ac:dyDescent="0.25">
      <c r="A323" s="111"/>
      <c r="B323" s="200" t="s">
        <v>332</v>
      </c>
      <c r="C323" s="201"/>
      <c r="D323" s="202"/>
      <c r="E323" s="210"/>
      <c r="F323" s="202">
        <f>SUM(F319:F322)</f>
        <v>0</v>
      </c>
      <c r="G323" s="203">
        <v>0.5</v>
      </c>
      <c r="H323" s="204">
        <f>F323/G323</f>
        <v>0</v>
      </c>
      <c r="I323" s="205" t="str">
        <f>IF(C8="","",H323/$C$8*1000)</f>
        <v/>
      </c>
      <c r="J323"/>
    </row>
    <row r="324" spans="1:10" s="123" customFormat="1" ht="13.5" thickBot="1" x14ac:dyDescent="0.25">
      <c r="A324" s="110"/>
      <c r="B324" s="148"/>
      <c r="C324" s="65" t="s">
        <v>3</v>
      </c>
      <c r="D324" s="130">
        <v>0.5</v>
      </c>
      <c r="E324" s="152"/>
      <c r="F324" s="130">
        <f>E324*D324</f>
        <v>0</v>
      </c>
      <c r="G324" s="50">
        <v>1</v>
      </c>
      <c r="H324" s="132"/>
      <c r="I324" s="121"/>
      <c r="J324"/>
    </row>
    <row r="325" spans="1:10" s="150" customFormat="1" x14ac:dyDescent="0.2">
      <c r="A325" s="111"/>
      <c r="B325" s="200" t="s">
        <v>333</v>
      </c>
      <c r="C325" s="201"/>
      <c r="D325" s="202"/>
      <c r="E325" s="210"/>
      <c r="F325" s="202">
        <f>SUM(F324)</f>
        <v>0</v>
      </c>
      <c r="G325" s="203">
        <v>1</v>
      </c>
      <c r="H325" s="204">
        <f>F325/G325</f>
        <v>0</v>
      </c>
      <c r="I325" s="205" t="str">
        <f>IF(C8="","",H325/$C$8*1000)</f>
        <v/>
      </c>
      <c r="J325"/>
    </row>
    <row r="326" spans="1:10" s="123" customFormat="1" x14ac:dyDescent="0.2">
      <c r="A326" s="110"/>
      <c r="B326" s="137" t="s">
        <v>334</v>
      </c>
      <c r="C326" s="70"/>
      <c r="D326" s="6"/>
      <c r="E326" s="6"/>
      <c r="F326" s="6"/>
      <c r="G326" s="49"/>
      <c r="H326" s="139">
        <f>SUM(H325,H323)</f>
        <v>0</v>
      </c>
      <c r="I326" s="199" t="str">
        <f>IF(C8="","",H326/$C$8*1000)</f>
        <v/>
      </c>
      <c r="J326"/>
    </row>
    <row r="327" spans="1:10" s="123" customFormat="1" ht="13.5" thickBot="1" x14ac:dyDescent="0.25">
      <c r="A327" s="110" t="s">
        <v>173</v>
      </c>
      <c r="B327" s="166" t="s">
        <v>39</v>
      </c>
      <c r="C327" s="71"/>
      <c r="D327" s="31"/>
      <c r="E327" s="31"/>
      <c r="F327" s="31"/>
      <c r="G327" s="46"/>
      <c r="H327" s="146"/>
      <c r="I327" s="121"/>
      <c r="J327"/>
    </row>
    <row r="328" spans="1:10" s="123" customFormat="1" x14ac:dyDescent="0.2">
      <c r="A328" s="111"/>
      <c r="B328" s="148"/>
      <c r="C328" s="65" t="s">
        <v>4</v>
      </c>
      <c r="D328" s="130">
        <v>0.25</v>
      </c>
      <c r="E328" s="131"/>
      <c r="F328" s="130">
        <f>E328*D328</f>
        <v>0</v>
      </c>
      <c r="G328" s="48">
        <v>0.3</v>
      </c>
      <c r="H328" s="132"/>
      <c r="I328" s="121"/>
      <c r="J328"/>
    </row>
    <row r="329" spans="1:10" s="123" customFormat="1" x14ac:dyDescent="0.2">
      <c r="A329" s="111"/>
      <c r="B329" s="129"/>
      <c r="C329" s="66" t="s">
        <v>4</v>
      </c>
      <c r="D329" s="140">
        <v>0.5</v>
      </c>
      <c r="E329" s="133"/>
      <c r="F329" s="140">
        <f>E329*D329</f>
        <v>0</v>
      </c>
      <c r="G329" s="50">
        <v>0.3</v>
      </c>
      <c r="H329" s="142"/>
      <c r="I329" s="121"/>
      <c r="J329"/>
    </row>
    <row r="330" spans="1:10" s="123" customFormat="1" x14ac:dyDescent="0.2">
      <c r="A330" s="111"/>
      <c r="B330" s="129"/>
      <c r="C330" s="66" t="s">
        <v>4</v>
      </c>
      <c r="D330" s="140">
        <v>0.6</v>
      </c>
      <c r="E330" s="133"/>
      <c r="F330" s="140">
        <f>E330*D330</f>
        <v>0</v>
      </c>
      <c r="G330" s="50">
        <v>0.3</v>
      </c>
      <c r="H330" s="142"/>
      <c r="I330" s="121"/>
      <c r="J330"/>
    </row>
    <row r="331" spans="1:10" s="123" customFormat="1" x14ac:dyDescent="0.2">
      <c r="A331" s="111"/>
      <c r="B331" s="7" t="s">
        <v>251</v>
      </c>
      <c r="C331" s="65" t="s">
        <v>4</v>
      </c>
      <c r="D331" s="130">
        <v>1.2</v>
      </c>
      <c r="E331" s="133"/>
      <c r="F331" s="130">
        <f>E331*D331</f>
        <v>0</v>
      </c>
      <c r="G331" s="48">
        <v>0.3</v>
      </c>
      <c r="H331" s="132"/>
      <c r="I331" s="121"/>
      <c r="J331"/>
    </row>
    <row r="332" spans="1:10" s="123" customFormat="1" ht="13.5" thickBot="1" x14ac:dyDescent="0.25">
      <c r="A332" s="111"/>
      <c r="B332" s="7" t="s">
        <v>252</v>
      </c>
      <c r="C332" s="65" t="s">
        <v>4</v>
      </c>
      <c r="D332" s="130">
        <v>1.5</v>
      </c>
      <c r="E332" s="134"/>
      <c r="F332" s="130">
        <f>E332*D332</f>
        <v>0</v>
      </c>
      <c r="G332" s="48">
        <v>0.3</v>
      </c>
      <c r="H332" s="132"/>
      <c r="I332" s="121"/>
      <c r="J332"/>
    </row>
    <row r="333" spans="1:10" s="123" customFormat="1" x14ac:dyDescent="0.2">
      <c r="A333" s="110"/>
      <c r="B333" s="163" t="s">
        <v>89</v>
      </c>
      <c r="C333" s="73"/>
      <c r="D333" s="164"/>
      <c r="E333" s="164"/>
      <c r="F333" s="164">
        <f>SUM(F328:F332)</f>
        <v>0</v>
      </c>
      <c r="G333" s="56">
        <v>0.3</v>
      </c>
      <c r="H333" s="170">
        <f>F333/G333</f>
        <v>0</v>
      </c>
      <c r="I333" s="199" t="str">
        <f>IF(C8="","",H333/$C$8*1000)</f>
        <v/>
      </c>
      <c r="J333"/>
    </row>
    <row r="334" spans="1:10" s="123" customFormat="1" ht="13.5" thickBot="1" x14ac:dyDescent="0.25">
      <c r="A334" s="110" t="s">
        <v>174</v>
      </c>
      <c r="B334" s="166" t="s">
        <v>40</v>
      </c>
      <c r="C334" s="71"/>
      <c r="D334" s="31"/>
      <c r="E334" s="31"/>
      <c r="F334" s="31"/>
      <c r="G334" s="46"/>
      <c r="H334" s="146"/>
      <c r="I334" s="121"/>
      <c r="J334"/>
    </row>
    <row r="335" spans="1:10" s="123" customFormat="1" x14ac:dyDescent="0.2">
      <c r="A335" s="110"/>
      <c r="B335" s="148"/>
      <c r="C335" s="65" t="s">
        <v>4</v>
      </c>
      <c r="D335" s="130">
        <v>0.4</v>
      </c>
      <c r="E335" s="131"/>
      <c r="F335" s="130">
        <f>E335*D335</f>
        <v>0</v>
      </c>
      <c r="G335" s="50">
        <v>1</v>
      </c>
      <c r="H335" s="132"/>
      <c r="I335" s="121"/>
      <c r="J335"/>
    </row>
    <row r="336" spans="1:10" s="123" customFormat="1" ht="13.5" thickBot="1" x14ac:dyDescent="0.25">
      <c r="A336" s="110"/>
      <c r="B336" s="148"/>
      <c r="C336" s="65" t="s">
        <v>4</v>
      </c>
      <c r="D336" s="130">
        <v>0.8</v>
      </c>
      <c r="E336" s="134"/>
      <c r="F336" s="130">
        <f>E336*D336</f>
        <v>0</v>
      </c>
      <c r="G336" s="50">
        <v>1</v>
      </c>
      <c r="H336" s="132"/>
      <c r="I336" s="121"/>
      <c r="J336"/>
    </row>
    <row r="337" spans="1:10" s="123" customFormat="1" x14ac:dyDescent="0.2">
      <c r="A337" s="110"/>
      <c r="B337" s="137" t="s">
        <v>335</v>
      </c>
      <c r="C337" s="70"/>
      <c r="D337" s="6"/>
      <c r="E337" s="6"/>
      <c r="F337" s="6">
        <f>SUM(F335:F336)</f>
        <v>0</v>
      </c>
      <c r="G337" s="49">
        <v>1</v>
      </c>
      <c r="H337" s="139">
        <f>F337/G337</f>
        <v>0</v>
      </c>
      <c r="I337" s="199" t="str">
        <f>IF(C8="","",H337/$C$8*1000)</f>
        <v/>
      </c>
      <c r="J337"/>
    </row>
    <row r="338" spans="1:10" s="123" customFormat="1" ht="13.5" thickBot="1" x14ac:dyDescent="0.25">
      <c r="A338" s="110" t="s">
        <v>175</v>
      </c>
      <c r="B338" s="148" t="s">
        <v>68</v>
      </c>
      <c r="C338" s="64"/>
      <c r="D338" s="125"/>
      <c r="E338" s="125"/>
      <c r="F338" s="125"/>
      <c r="G338" s="47"/>
      <c r="H338" s="127"/>
      <c r="I338" s="122"/>
      <c r="J338"/>
    </row>
    <row r="339" spans="1:10" s="123" customFormat="1" ht="13.5" thickBot="1" x14ac:dyDescent="0.25">
      <c r="A339" s="110"/>
      <c r="B339" s="151"/>
      <c r="C339" s="68" t="s">
        <v>4</v>
      </c>
      <c r="D339" s="119">
        <v>0.4</v>
      </c>
      <c r="E339" s="152"/>
      <c r="F339" s="119">
        <f>E339*D339</f>
        <v>0</v>
      </c>
      <c r="G339" s="45">
        <v>0.8</v>
      </c>
      <c r="H339" s="139">
        <f>F339/G339</f>
        <v>0</v>
      </c>
      <c r="I339" s="199" t="str">
        <f>IF(C8="","",H339/$C$8*1000)</f>
        <v/>
      </c>
      <c r="J339"/>
    </row>
    <row r="340" spans="1:10" s="123" customFormat="1" x14ac:dyDescent="0.2">
      <c r="A340" s="110"/>
      <c r="B340" s="153" t="s">
        <v>336</v>
      </c>
      <c r="C340" s="72"/>
      <c r="D340" s="143"/>
      <c r="E340" s="143"/>
      <c r="F340" s="143"/>
      <c r="G340" s="51"/>
      <c r="H340" s="20">
        <f>H292+H305+H310+H317+H326+H333+H337+H339</f>
        <v>0</v>
      </c>
      <c r="I340" s="114" t="str">
        <f>IF(C8="","",H340/$C$8*1000)</f>
        <v/>
      </c>
      <c r="J340"/>
    </row>
    <row r="341" spans="1:10" s="140" customFormat="1" x14ac:dyDescent="0.2">
      <c r="A341" s="112" t="s">
        <v>101</v>
      </c>
      <c r="B341" s="10" t="s">
        <v>344</v>
      </c>
      <c r="C341" s="66"/>
      <c r="E341" s="125"/>
      <c r="G341" s="50"/>
      <c r="H341" s="157"/>
      <c r="I341" s="157"/>
      <c r="J341"/>
    </row>
    <row r="342" spans="1:10" s="123" customFormat="1" ht="13.5" thickBot="1" x14ac:dyDescent="0.25">
      <c r="A342" s="110" t="s">
        <v>176</v>
      </c>
      <c r="B342" s="166" t="s">
        <v>62</v>
      </c>
      <c r="C342" s="81" t="s">
        <v>88</v>
      </c>
      <c r="D342" s="145"/>
      <c r="E342" s="145"/>
      <c r="F342" s="145"/>
      <c r="G342" s="52"/>
      <c r="H342" s="146"/>
      <c r="I342" s="121"/>
      <c r="J342"/>
    </row>
    <row r="343" spans="1:10" s="123" customFormat="1" x14ac:dyDescent="0.2">
      <c r="A343" s="110"/>
      <c r="B343" s="129"/>
      <c r="C343" s="65" t="s">
        <v>4</v>
      </c>
      <c r="D343" s="130">
        <v>7.4999999999999997E-2</v>
      </c>
      <c r="E343" s="131"/>
      <c r="F343" s="130">
        <f>E343*D343</f>
        <v>0</v>
      </c>
      <c r="G343" s="48">
        <v>1.2</v>
      </c>
      <c r="H343" s="179"/>
      <c r="I343" s="158"/>
      <c r="J343"/>
    </row>
    <row r="344" spans="1:10" s="123" customFormat="1" x14ac:dyDescent="0.2">
      <c r="A344" s="110"/>
      <c r="B344" s="148"/>
      <c r="C344" s="65" t="s">
        <v>4</v>
      </c>
      <c r="D344" s="130">
        <v>0.15</v>
      </c>
      <c r="E344" s="133"/>
      <c r="F344" s="130">
        <f>E344*D344</f>
        <v>0</v>
      </c>
      <c r="G344" s="48">
        <v>1.2</v>
      </c>
      <c r="H344" s="132"/>
      <c r="I344" s="121"/>
      <c r="J344"/>
    </row>
    <row r="345" spans="1:10" s="123" customFormat="1" ht="13.5" thickBot="1" x14ac:dyDescent="0.25">
      <c r="A345" s="110"/>
      <c r="B345" s="148"/>
      <c r="C345" s="65" t="s">
        <v>4</v>
      </c>
      <c r="D345" s="130">
        <v>0.3</v>
      </c>
      <c r="E345" s="134"/>
      <c r="F345" s="130">
        <f>E345*D345</f>
        <v>0</v>
      </c>
      <c r="G345" s="48">
        <v>1.2</v>
      </c>
      <c r="H345" s="132"/>
      <c r="I345" s="121"/>
      <c r="J345"/>
    </row>
    <row r="346" spans="1:10" s="123" customFormat="1" ht="13.5" thickBot="1" x14ac:dyDescent="0.25">
      <c r="A346" s="110"/>
      <c r="B346" s="200" t="s">
        <v>337</v>
      </c>
      <c r="C346" s="201"/>
      <c r="D346" s="202"/>
      <c r="E346" s="202"/>
      <c r="F346" s="202">
        <f>SUM(F343:F345)</f>
        <v>0</v>
      </c>
      <c r="G346" s="203">
        <v>1.2</v>
      </c>
      <c r="H346" s="204">
        <f>F346/G346</f>
        <v>0</v>
      </c>
      <c r="I346" s="205" t="str">
        <f>IF(C8="","",H346/$C$8*1000)</f>
        <v/>
      </c>
      <c r="J346"/>
    </row>
    <row r="347" spans="1:10" s="123" customFormat="1" x14ac:dyDescent="0.2">
      <c r="A347" s="110"/>
      <c r="B347" s="148"/>
      <c r="C347" s="65" t="s">
        <v>3</v>
      </c>
      <c r="D347" s="130">
        <v>0.6</v>
      </c>
      <c r="E347" s="131"/>
      <c r="F347" s="130">
        <f>E347*D347</f>
        <v>0</v>
      </c>
      <c r="G347" s="48">
        <v>1.8</v>
      </c>
      <c r="H347" s="132"/>
      <c r="I347" s="121"/>
      <c r="J347"/>
    </row>
    <row r="348" spans="1:10" s="123" customFormat="1" ht="13.5" thickBot="1" x14ac:dyDescent="0.25">
      <c r="A348" s="110"/>
      <c r="B348" s="148"/>
      <c r="C348" s="65" t="s">
        <v>3</v>
      </c>
      <c r="D348" s="130">
        <v>0.9</v>
      </c>
      <c r="E348" s="134"/>
      <c r="F348" s="130">
        <f>E348*D348</f>
        <v>0</v>
      </c>
      <c r="G348" s="48">
        <v>1.8</v>
      </c>
      <c r="H348" s="132"/>
      <c r="I348" s="121"/>
      <c r="J348"/>
    </row>
    <row r="349" spans="1:10" s="123" customFormat="1" x14ac:dyDescent="0.2">
      <c r="A349" s="110"/>
      <c r="B349" s="200" t="s">
        <v>338</v>
      </c>
      <c r="C349" s="201"/>
      <c r="D349" s="202"/>
      <c r="E349" s="202"/>
      <c r="F349" s="202">
        <f>SUM(F347:F348)</f>
        <v>0</v>
      </c>
      <c r="G349" s="203">
        <v>1.8</v>
      </c>
      <c r="H349" s="204">
        <f>F349/G349</f>
        <v>0</v>
      </c>
      <c r="I349" s="205" t="str">
        <f>IF(C8="","",H349/$C$8*1000)</f>
        <v/>
      </c>
      <c r="J349"/>
    </row>
    <row r="350" spans="1:10" s="123" customFormat="1" x14ac:dyDescent="0.2">
      <c r="A350" s="110"/>
      <c r="B350" s="137" t="s">
        <v>339</v>
      </c>
      <c r="C350" s="70"/>
      <c r="D350" s="6"/>
      <c r="E350" s="6"/>
      <c r="F350" s="6"/>
      <c r="G350" s="49"/>
      <c r="H350" s="139">
        <f>SUM(H349,H346)</f>
        <v>0</v>
      </c>
      <c r="I350" s="199" t="str">
        <f>IF(C8="","",H350/$C$8*1000)</f>
        <v/>
      </c>
      <c r="J350"/>
    </row>
    <row r="351" spans="1:10" s="123" customFormat="1" ht="13.5" thickBot="1" x14ac:dyDescent="0.25">
      <c r="A351" s="110" t="s">
        <v>177</v>
      </c>
      <c r="B351" s="148" t="s">
        <v>63</v>
      </c>
      <c r="C351" s="66"/>
      <c r="D351" s="140"/>
      <c r="E351" s="140"/>
      <c r="F351" s="140"/>
      <c r="G351" s="50"/>
      <c r="H351" s="142"/>
      <c r="I351" s="121"/>
      <c r="J351"/>
    </row>
    <row r="352" spans="1:10" s="123" customFormat="1" ht="13.5" thickBot="1" x14ac:dyDescent="0.25">
      <c r="A352" s="110"/>
      <c r="B352" s="148"/>
      <c r="C352" s="65" t="s">
        <v>4</v>
      </c>
      <c r="D352" s="130">
        <v>0.5</v>
      </c>
      <c r="E352" s="131"/>
      <c r="F352" s="130">
        <f>E352*D352</f>
        <v>0</v>
      </c>
      <c r="G352" s="48">
        <v>1.8</v>
      </c>
      <c r="H352" s="132"/>
      <c r="I352" s="121"/>
      <c r="J352"/>
    </row>
    <row r="353" spans="1:10" s="123" customFormat="1" ht="13.5" thickBot="1" x14ac:dyDescent="0.25">
      <c r="A353" s="110"/>
      <c r="B353" s="200" t="s">
        <v>341</v>
      </c>
      <c r="C353" s="201"/>
      <c r="D353" s="202"/>
      <c r="E353" s="244"/>
      <c r="F353" s="202">
        <f>SUM(F352)</f>
        <v>0</v>
      </c>
      <c r="G353" s="203">
        <v>1.8</v>
      </c>
      <c r="H353" s="204">
        <f>F353/G353</f>
        <v>0</v>
      </c>
      <c r="I353" s="205" t="str">
        <f>IF(C8="","",H353/$C$8*1000)</f>
        <v/>
      </c>
      <c r="J353"/>
    </row>
    <row r="354" spans="1:10" s="123" customFormat="1" ht="13.5" thickBot="1" x14ac:dyDescent="0.25">
      <c r="A354" s="110"/>
      <c r="B354" s="148"/>
      <c r="C354" s="65" t="s">
        <v>3</v>
      </c>
      <c r="D354" s="130">
        <v>0.6</v>
      </c>
      <c r="E354" s="134"/>
      <c r="F354" s="130">
        <f>E354*D354</f>
        <v>0</v>
      </c>
      <c r="G354" s="48">
        <v>1.8</v>
      </c>
      <c r="H354" s="132"/>
      <c r="I354" s="122"/>
      <c r="J354"/>
    </row>
    <row r="355" spans="1:10" s="123" customFormat="1" x14ac:dyDescent="0.2">
      <c r="A355" s="110"/>
      <c r="B355" s="200" t="s">
        <v>342</v>
      </c>
      <c r="C355" s="201"/>
      <c r="D355" s="202"/>
      <c r="E355" s="210"/>
      <c r="F355" s="202">
        <f>SUM(F354)</f>
        <v>0</v>
      </c>
      <c r="G355" s="203">
        <v>1.8</v>
      </c>
      <c r="H355" s="204">
        <f>F355/G355</f>
        <v>0</v>
      </c>
      <c r="I355" s="205" t="str">
        <f>IF(C8="","",H355/$C$8*1000)</f>
        <v/>
      </c>
      <c r="J355"/>
    </row>
    <row r="356" spans="1:10" s="123" customFormat="1" x14ac:dyDescent="0.2">
      <c r="A356" s="110"/>
      <c r="B356" s="137" t="s">
        <v>340</v>
      </c>
      <c r="C356" s="70"/>
      <c r="D356" s="6"/>
      <c r="E356" s="161"/>
      <c r="F356" s="6">
        <f>F353+F355</f>
        <v>0</v>
      </c>
      <c r="G356" s="49">
        <v>1.8</v>
      </c>
      <c r="H356" s="139">
        <f>F356/G356</f>
        <v>0</v>
      </c>
      <c r="I356" s="199" t="str">
        <f>IF(C8="","",H356/$C$8*1000)</f>
        <v/>
      </c>
      <c r="J356"/>
    </row>
    <row r="357" spans="1:10" s="123" customFormat="1" x14ac:dyDescent="0.2">
      <c r="A357" s="110" t="s">
        <v>101</v>
      </c>
      <c r="B357" s="153" t="s">
        <v>343</v>
      </c>
      <c r="C357" s="74"/>
      <c r="D357" s="153"/>
      <c r="E357" s="230"/>
      <c r="F357" s="153"/>
      <c r="G357" s="53"/>
      <c r="H357" s="154">
        <f>H350+H356</f>
        <v>0</v>
      </c>
      <c r="I357" s="114" t="str">
        <f>IF(C8="","",H357/$C$8*1000)</f>
        <v/>
      </c>
      <c r="J357"/>
    </row>
    <row r="358" spans="1:10" s="140" customFormat="1" x14ac:dyDescent="0.2">
      <c r="A358" s="112" t="s">
        <v>103</v>
      </c>
      <c r="B358" s="10" t="s">
        <v>102</v>
      </c>
      <c r="C358" s="66"/>
      <c r="E358" s="125"/>
      <c r="G358" s="50"/>
      <c r="H358" s="157"/>
      <c r="I358" s="157"/>
      <c r="J358"/>
    </row>
    <row r="359" spans="1:10" s="123" customFormat="1" ht="13.5" thickBot="1" x14ac:dyDescent="0.25">
      <c r="A359" s="110" t="s">
        <v>178</v>
      </c>
      <c r="B359" s="166" t="s">
        <v>61</v>
      </c>
      <c r="C359" s="67"/>
      <c r="D359" s="145"/>
      <c r="E359" s="31"/>
      <c r="F359" s="145"/>
      <c r="G359" s="52"/>
      <c r="H359" s="146"/>
      <c r="I359" s="121"/>
      <c r="J359"/>
    </row>
    <row r="360" spans="1:10" s="123" customFormat="1" x14ac:dyDescent="0.2">
      <c r="A360" s="110"/>
      <c r="B360" s="129"/>
      <c r="C360" s="65" t="s">
        <v>4</v>
      </c>
      <c r="D360" s="130">
        <v>0.25</v>
      </c>
      <c r="E360" s="131"/>
      <c r="F360" s="130">
        <f>E360*D360</f>
        <v>0</v>
      </c>
      <c r="G360" s="48">
        <v>2</v>
      </c>
      <c r="H360" s="179"/>
      <c r="I360" s="158"/>
      <c r="J360"/>
    </row>
    <row r="361" spans="1:10" s="123" customFormat="1" ht="13.5" thickBot="1" x14ac:dyDescent="0.25">
      <c r="A361" s="110"/>
      <c r="B361" s="148"/>
      <c r="C361" s="65" t="s">
        <v>4</v>
      </c>
      <c r="D361" s="130">
        <v>0.5</v>
      </c>
      <c r="E361" s="134"/>
      <c r="F361" s="130">
        <f>E361*D361</f>
        <v>0</v>
      </c>
      <c r="G361" s="48">
        <v>2</v>
      </c>
      <c r="H361" s="132"/>
      <c r="I361" s="121"/>
      <c r="J361"/>
    </row>
    <row r="362" spans="1:10" s="123" customFormat="1" x14ac:dyDescent="0.2">
      <c r="A362" s="110"/>
      <c r="B362" s="137" t="s">
        <v>345</v>
      </c>
      <c r="C362" s="70"/>
      <c r="D362" s="6"/>
      <c r="E362" s="6"/>
      <c r="F362" s="6">
        <f>SUM(F360:F361)</f>
        <v>0</v>
      </c>
      <c r="G362" s="49">
        <v>2</v>
      </c>
      <c r="H362" s="139">
        <f>F362/G362</f>
        <v>0</v>
      </c>
      <c r="I362" s="199" t="str">
        <f>IF(C8="","",H362/$C$8*1000)</f>
        <v/>
      </c>
      <c r="J362"/>
    </row>
    <row r="363" spans="1:10" s="123" customFormat="1" x14ac:dyDescent="0.2">
      <c r="A363" s="260" t="s">
        <v>254</v>
      </c>
      <c r="B363" s="254" t="s">
        <v>64</v>
      </c>
      <c r="C363" s="255"/>
      <c r="D363" s="254"/>
      <c r="E363" s="261"/>
      <c r="F363" s="254"/>
      <c r="G363" s="256"/>
      <c r="H363" s="257">
        <f>SUM(H357,H340,H362)</f>
        <v>0</v>
      </c>
      <c r="I363" s="258" t="str">
        <f>IF(C8="","",H363/$C$8*1000)</f>
        <v/>
      </c>
      <c r="J363"/>
    </row>
    <row r="364" spans="1:10" s="123" customFormat="1" x14ac:dyDescent="0.2">
      <c r="A364" s="110"/>
      <c r="B364" s="140"/>
      <c r="C364" s="66"/>
      <c r="D364" s="140"/>
      <c r="E364" s="125"/>
      <c r="F364" s="140"/>
      <c r="G364" s="50"/>
      <c r="H364" s="9"/>
      <c r="I364" s="122"/>
      <c r="J364"/>
    </row>
    <row r="365" spans="1:10" s="123" customFormat="1" x14ac:dyDescent="0.2">
      <c r="A365" s="110" t="s">
        <v>104</v>
      </c>
      <c r="B365" s="3" t="s">
        <v>41</v>
      </c>
      <c r="C365" s="63"/>
      <c r="E365" s="245"/>
      <c r="G365" s="44"/>
      <c r="H365" s="121"/>
      <c r="I365" s="121"/>
      <c r="J365"/>
    </row>
    <row r="366" spans="1:10" s="123" customFormat="1" ht="13.5" thickBot="1" x14ac:dyDescent="0.25">
      <c r="A366" s="110" t="s">
        <v>179</v>
      </c>
      <c r="B366" s="166" t="s">
        <v>42</v>
      </c>
      <c r="C366" s="67"/>
      <c r="D366" s="145"/>
      <c r="E366" s="31"/>
      <c r="F366" s="145"/>
      <c r="G366" s="52"/>
      <c r="H366" s="146"/>
      <c r="I366" s="121"/>
      <c r="J366"/>
    </row>
    <row r="367" spans="1:10" s="123" customFormat="1" x14ac:dyDescent="0.2">
      <c r="A367" s="110"/>
      <c r="B367" s="148"/>
      <c r="C367" s="65" t="s">
        <v>3</v>
      </c>
      <c r="D367" s="130">
        <v>0.05</v>
      </c>
      <c r="E367" s="131"/>
      <c r="F367" s="130">
        <f>E367*D367</f>
        <v>0</v>
      </c>
      <c r="G367" s="48">
        <v>1</v>
      </c>
      <c r="H367" s="132"/>
      <c r="I367" s="121"/>
      <c r="J367"/>
    </row>
    <row r="368" spans="1:10" s="123" customFormat="1" x14ac:dyDescent="0.2">
      <c r="A368" s="110"/>
      <c r="B368" s="148"/>
      <c r="C368" s="65" t="s">
        <v>3</v>
      </c>
      <c r="D368" s="130">
        <v>0.25</v>
      </c>
      <c r="E368" s="133"/>
      <c r="F368" s="130">
        <f>E368*D368</f>
        <v>0</v>
      </c>
      <c r="G368" s="48">
        <v>1</v>
      </c>
      <c r="H368" s="132"/>
      <c r="I368" s="121"/>
      <c r="J368"/>
    </row>
    <row r="369" spans="1:10" s="123" customFormat="1" x14ac:dyDescent="0.2">
      <c r="A369" s="110"/>
      <c r="B369" s="148"/>
      <c r="C369" s="65" t="s">
        <v>3</v>
      </c>
      <c r="D369" s="130">
        <v>0.5</v>
      </c>
      <c r="E369" s="133"/>
      <c r="F369" s="130">
        <f>E369*D369</f>
        <v>0</v>
      </c>
      <c r="G369" s="48">
        <v>1</v>
      </c>
      <c r="H369" s="132"/>
      <c r="I369" s="121"/>
      <c r="J369"/>
    </row>
    <row r="370" spans="1:10" s="123" customFormat="1" ht="13.5" thickBot="1" x14ac:dyDescent="0.25">
      <c r="A370" s="110"/>
      <c r="B370" s="148"/>
      <c r="C370" s="65" t="s">
        <v>3</v>
      </c>
      <c r="D370" s="130">
        <v>1</v>
      </c>
      <c r="E370" s="134"/>
      <c r="F370" s="130">
        <f>E370*D370</f>
        <v>0</v>
      </c>
      <c r="G370" s="48">
        <v>1</v>
      </c>
      <c r="H370" s="132"/>
      <c r="I370" s="121"/>
      <c r="J370"/>
    </row>
    <row r="371" spans="1:10" s="123" customFormat="1" x14ac:dyDescent="0.2">
      <c r="A371" s="110"/>
      <c r="B371" s="137" t="s">
        <v>346</v>
      </c>
      <c r="C371" s="70"/>
      <c r="D371" s="6"/>
      <c r="E371" s="6"/>
      <c r="F371" s="6">
        <f>SUM(F367:F370)</f>
        <v>0</v>
      </c>
      <c r="G371" s="49">
        <v>1</v>
      </c>
      <c r="H371" s="139">
        <f>F371/G371</f>
        <v>0</v>
      </c>
      <c r="I371" s="199" t="str">
        <f>IF(C8="","",H371/$C$8*1000)</f>
        <v/>
      </c>
      <c r="J371"/>
    </row>
    <row r="372" spans="1:10" s="123" customFormat="1" ht="13.5" thickBot="1" x14ac:dyDescent="0.25">
      <c r="A372" s="110" t="s">
        <v>180</v>
      </c>
      <c r="B372" s="148" t="s">
        <v>43</v>
      </c>
      <c r="C372" s="67"/>
      <c r="D372" s="145"/>
      <c r="E372" s="145"/>
      <c r="F372" s="145"/>
      <c r="G372" s="52"/>
      <c r="H372" s="146"/>
      <c r="I372" s="121"/>
      <c r="J372"/>
    </row>
    <row r="373" spans="1:10" s="123" customFormat="1" x14ac:dyDescent="0.2">
      <c r="A373" s="110"/>
      <c r="B373" s="148"/>
      <c r="C373" s="65" t="s">
        <v>3</v>
      </c>
      <c r="D373" s="130">
        <v>0.01</v>
      </c>
      <c r="E373" s="131"/>
      <c r="F373" s="130">
        <f t="shared" ref="F373:F378" si="0">E373*D373</f>
        <v>0</v>
      </c>
      <c r="G373" s="48">
        <v>0.24</v>
      </c>
      <c r="H373" s="132"/>
      <c r="I373" s="121"/>
      <c r="J373"/>
    </row>
    <row r="374" spans="1:10" s="123" customFormat="1" x14ac:dyDescent="0.2">
      <c r="A374" s="110"/>
      <c r="B374" s="148"/>
      <c r="C374" s="65" t="s">
        <v>3</v>
      </c>
      <c r="D374" s="130">
        <v>0.04</v>
      </c>
      <c r="E374" s="133"/>
      <c r="F374" s="130">
        <f t="shared" si="0"/>
        <v>0</v>
      </c>
      <c r="G374" s="48">
        <v>0.24</v>
      </c>
      <c r="H374" s="132"/>
      <c r="I374" s="121"/>
      <c r="J374"/>
    </row>
    <row r="375" spans="1:10" s="123" customFormat="1" x14ac:dyDescent="0.2">
      <c r="A375" s="110"/>
      <c r="B375" s="148"/>
      <c r="C375" s="65" t="s">
        <v>3</v>
      </c>
      <c r="D375" s="130">
        <v>0.08</v>
      </c>
      <c r="E375" s="133"/>
      <c r="F375" s="130">
        <f t="shared" si="0"/>
        <v>0</v>
      </c>
      <c r="G375" s="48">
        <v>0.24</v>
      </c>
      <c r="H375" s="132"/>
      <c r="I375" s="121"/>
      <c r="J375"/>
    </row>
    <row r="376" spans="1:10" s="123" customFormat="1" x14ac:dyDescent="0.2">
      <c r="A376" s="110"/>
      <c r="B376" s="148"/>
      <c r="C376" s="65" t="s">
        <v>3</v>
      </c>
      <c r="D376" s="130">
        <v>0.16</v>
      </c>
      <c r="E376" s="133"/>
      <c r="F376" s="130">
        <f t="shared" si="0"/>
        <v>0</v>
      </c>
      <c r="G376" s="48">
        <v>0.24</v>
      </c>
      <c r="H376" s="132"/>
      <c r="I376" s="121"/>
      <c r="J376"/>
    </row>
    <row r="377" spans="1:10" s="123" customFormat="1" x14ac:dyDescent="0.2">
      <c r="A377" s="110"/>
      <c r="B377" s="148"/>
      <c r="C377" s="65" t="s">
        <v>3</v>
      </c>
      <c r="D377" s="130">
        <v>0.24</v>
      </c>
      <c r="E377" s="133"/>
      <c r="F377" s="130">
        <f t="shared" si="0"/>
        <v>0</v>
      </c>
      <c r="G377" s="48">
        <v>0.24</v>
      </c>
      <c r="H377" s="132"/>
      <c r="I377" s="121"/>
      <c r="J377"/>
    </row>
    <row r="378" spans="1:10" s="123" customFormat="1" ht="13.5" thickBot="1" x14ac:dyDescent="0.25">
      <c r="A378" s="110"/>
      <c r="B378" s="148"/>
      <c r="C378" s="65" t="s">
        <v>3</v>
      </c>
      <c r="D378" s="130">
        <v>0.36</v>
      </c>
      <c r="E378" s="134"/>
      <c r="F378" s="130">
        <f t="shared" si="0"/>
        <v>0</v>
      </c>
      <c r="G378" s="48">
        <v>0.24</v>
      </c>
      <c r="H378" s="132"/>
      <c r="I378" s="121"/>
      <c r="J378"/>
    </row>
    <row r="379" spans="1:10" s="123" customFormat="1" x14ac:dyDescent="0.2">
      <c r="A379" s="110"/>
      <c r="B379" s="137" t="s">
        <v>347</v>
      </c>
      <c r="C379" s="73"/>
      <c r="D379" s="164"/>
      <c r="E379" s="164"/>
      <c r="F379" s="164">
        <f>SUM(F373:F378)</f>
        <v>0</v>
      </c>
      <c r="G379" s="56">
        <v>0.24</v>
      </c>
      <c r="H379" s="170">
        <f>F379/G379</f>
        <v>0</v>
      </c>
      <c r="I379" s="199" t="str">
        <f>IF(C8="","",H379/$C$8*1000)</f>
        <v/>
      </c>
      <c r="J379"/>
    </row>
    <row r="380" spans="1:10" s="123" customFormat="1" ht="13.5" thickBot="1" x14ac:dyDescent="0.25">
      <c r="A380" s="110" t="s">
        <v>181</v>
      </c>
      <c r="B380" s="129" t="s">
        <v>44</v>
      </c>
      <c r="C380" s="81" t="s">
        <v>351</v>
      </c>
      <c r="D380" s="145"/>
      <c r="E380" s="145"/>
      <c r="F380" s="145"/>
      <c r="G380" s="52"/>
      <c r="H380" s="146"/>
      <c r="I380" s="121"/>
      <c r="J380"/>
    </row>
    <row r="381" spans="1:10" s="123" customFormat="1" x14ac:dyDescent="0.2">
      <c r="A381" s="110"/>
      <c r="B381" s="129"/>
      <c r="C381" s="65" t="s">
        <v>3</v>
      </c>
      <c r="D381" s="130">
        <v>2.5000000000000001E-2</v>
      </c>
      <c r="E381" s="131"/>
      <c r="F381" s="130">
        <f>E381*D381</f>
        <v>0</v>
      </c>
      <c r="G381" s="48">
        <v>0.24</v>
      </c>
      <c r="H381" s="132"/>
      <c r="I381" s="121"/>
      <c r="J381"/>
    </row>
    <row r="382" spans="1:10" s="123" customFormat="1" x14ac:dyDescent="0.2">
      <c r="A382" s="110"/>
      <c r="B382" s="148"/>
      <c r="C382" s="65" t="s">
        <v>3</v>
      </c>
      <c r="D382" s="130">
        <v>7.4999999999999997E-2</v>
      </c>
      <c r="E382" s="133"/>
      <c r="F382" s="130">
        <f>E382*D382</f>
        <v>0</v>
      </c>
      <c r="G382" s="48">
        <v>0.24</v>
      </c>
      <c r="H382" s="132"/>
      <c r="I382" s="122"/>
      <c r="J382"/>
    </row>
    <row r="383" spans="1:10" s="123" customFormat="1" ht="13.5" thickBot="1" x14ac:dyDescent="0.25">
      <c r="A383" s="111"/>
      <c r="B383" s="148"/>
      <c r="C383" s="65" t="s">
        <v>3</v>
      </c>
      <c r="D383" s="130">
        <v>0.1</v>
      </c>
      <c r="E383" s="134"/>
      <c r="F383" s="130">
        <f>E383*D383</f>
        <v>0</v>
      </c>
      <c r="G383" s="48">
        <v>0.24</v>
      </c>
      <c r="H383" s="132"/>
      <c r="I383" s="122"/>
      <c r="J383"/>
    </row>
    <row r="384" spans="1:10" s="150" customFormat="1" ht="13.5" thickBot="1" x14ac:dyDescent="0.25">
      <c r="A384" s="111"/>
      <c r="B384" s="200" t="s">
        <v>348</v>
      </c>
      <c r="C384" s="201"/>
      <c r="D384" s="202"/>
      <c r="E384" s="210"/>
      <c r="F384" s="202">
        <f>SUM(F381:F383)</f>
        <v>0</v>
      </c>
      <c r="G384" s="203">
        <v>0.24</v>
      </c>
      <c r="H384" s="204">
        <f>F384/G384</f>
        <v>0</v>
      </c>
      <c r="I384" s="205" t="str">
        <f>IF(C8="","",H384/$C$8*1000)</f>
        <v/>
      </c>
      <c r="J384"/>
    </row>
    <row r="385" spans="1:10" s="123" customFormat="1" ht="13.5" thickBot="1" x14ac:dyDescent="0.25">
      <c r="A385" s="110"/>
      <c r="B385" s="148"/>
      <c r="C385" s="65" t="s">
        <v>236</v>
      </c>
      <c r="D385" s="130">
        <v>0.3</v>
      </c>
      <c r="E385" s="152"/>
      <c r="F385" s="140">
        <f>E385*D385</f>
        <v>0</v>
      </c>
      <c r="G385" s="50">
        <v>0.3</v>
      </c>
      <c r="H385" s="142"/>
      <c r="I385" s="122"/>
      <c r="J385"/>
    </row>
    <row r="386" spans="1:10" s="150" customFormat="1" x14ac:dyDescent="0.2">
      <c r="A386" s="111"/>
      <c r="B386" s="200" t="s">
        <v>349</v>
      </c>
      <c r="C386" s="201"/>
      <c r="D386" s="202"/>
      <c r="E386" s="210"/>
      <c r="F386" s="202">
        <f>SUM(F385)</f>
        <v>0</v>
      </c>
      <c r="G386" s="203">
        <v>0.3</v>
      </c>
      <c r="H386" s="204">
        <f>F386/G386</f>
        <v>0</v>
      </c>
      <c r="I386" s="205" t="str">
        <f>IF(C8="","",H386/$C$8*1000)</f>
        <v/>
      </c>
      <c r="J386"/>
    </row>
    <row r="387" spans="1:10" s="123" customFormat="1" x14ac:dyDescent="0.2">
      <c r="A387" s="110"/>
      <c r="B387" s="137" t="s">
        <v>350</v>
      </c>
      <c r="C387" s="70"/>
      <c r="D387" s="6"/>
      <c r="E387" s="6"/>
      <c r="F387" s="6"/>
      <c r="G387" s="49"/>
      <c r="H387" s="139">
        <f>SUM(H386,H384)</f>
        <v>0</v>
      </c>
      <c r="I387" s="199" t="str">
        <f>IF(C8="","",H387/$C$8*1000)</f>
        <v/>
      </c>
      <c r="J387"/>
    </row>
    <row r="388" spans="1:10" s="123" customFormat="1" ht="13.5" thickBot="1" x14ac:dyDescent="0.25">
      <c r="A388" s="110" t="s">
        <v>519</v>
      </c>
      <c r="B388" s="166" t="s">
        <v>45</v>
      </c>
      <c r="C388" s="67"/>
      <c r="D388" s="145"/>
      <c r="E388" s="140"/>
      <c r="F388" s="145"/>
      <c r="G388" s="52"/>
      <c r="H388" s="146"/>
      <c r="I388" s="121"/>
      <c r="J388"/>
    </row>
    <row r="389" spans="1:10" s="123" customFormat="1" x14ac:dyDescent="0.2">
      <c r="A389" s="110"/>
      <c r="B389" s="151"/>
      <c r="C389" s="68" t="s">
        <v>3</v>
      </c>
      <c r="D389" s="119">
        <v>1</v>
      </c>
      <c r="E389" s="215"/>
      <c r="F389" s="119">
        <f>E389*D389</f>
        <v>0</v>
      </c>
      <c r="G389" s="45">
        <v>1</v>
      </c>
      <c r="H389" s="139">
        <f>F389/G389</f>
        <v>0</v>
      </c>
      <c r="I389" s="199" t="str">
        <f>IF(C8="","",H389/$C$8*1000)</f>
        <v/>
      </c>
      <c r="J389"/>
    </row>
    <row r="390" spans="1:10" s="123" customFormat="1" x14ac:dyDescent="0.2">
      <c r="A390" s="260" t="s">
        <v>255</v>
      </c>
      <c r="B390" s="254" t="s">
        <v>352</v>
      </c>
      <c r="C390" s="255"/>
      <c r="D390" s="254"/>
      <c r="E390" s="254"/>
      <c r="F390" s="254"/>
      <c r="G390" s="256"/>
      <c r="H390" s="257">
        <f>H371+H379+H387+H389</f>
        <v>0</v>
      </c>
      <c r="I390" s="258" t="str">
        <f>IF(C8="","",H390/$C$8*1000)</f>
        <v/>
      </c>
      <c r="J390"/>
    </row>
    <row r="391" spans="1:10" s="123" customFormat="1" x14ac:dyDescent="0.2">
      <c r="A391" s="110"/>
      <c r="B391" s="140"/>
      <c r="C391" s="66"/>
      <c r="D391" s="140"/>
      <c r="E391" s="140"/>
      <c r="F391" s="140"/>
      <c r="G391" s="50"/>
      <c r="H391" s="157"/>
      <c r="I391" s="122"/>
      <c r="J391"/>
    </row>
    <row r="392" spans="1:10" s="123" customFormat="1" x14ac:dyDescent="0.2">
      <c r="A392" s="111" t="s">
        <v>105</v>
      </c>
      <c r="B392" s="3" t="s">
        <v>46</v>
      </c>
      <c r="C392" s="63"/>
      <c r="G392" s="44"/>
      <c r="H392" s="121"/>
      <c r="I392" s="121"/>
      <c r="J392"/>
    </row>
    <row r="393" spans="1:10" s="123" customFormat="1" x14ac:dyDescent="0.2">
      <c r="A393" s="110" t="s">
        <v>107</v>
      </c>
      <c r="B393" s="3" t="s">
        <v>106</v>
      </c>
      <c r="C393" s="63"/>
      <c r="G393" s="44"/>
      <c r="H393" s="121"/>
      <c r="I393" s="121"/>
      <c r="J393"/>
    </row>
    <row r="394" spans="1:10" s="123" customFormat="1" ht="13.5" thickBot="1" x14ac:dyDescent="0.25">
      <c r="A394" s="110" t="s">
        <v>182</v>
      </c>
      <c r="B394" s="166" t="s">
        <v>108</v>
      </c>
      <c r="C394" s="67"/>
      <c r="D394" s="145"/>
      <c r="E394" s="145"/>
      <c r="F394" s="145"/>
      <c r="G394" s="52"/>
      <c r="H394" s="146"/>
      <c r="I394" s="121"/>
      <c r="J394"/>
    </row>
    <row r="395" spans="1:10" s="123" customFormat="1" ht="13.5" thickBot="1" x14ac:dyDescent="0.25">
      <c r="A395" s="110"/>
      <c r="B395" s="151"/>
      <c r="C395" s="68" t="s">
        <v>4</v>
      </c>
      <c r="D395" s="119">
        <v>0.4</v>
      </c>
      <c r="E395" s="152"/>
      <c r="F395" s="119">
        <f>E395*D395</f>
        <v>0</v>
      </c>
      <c r="G395" s="45">
        <v>0.8</v>
      </c>
      <c r="H395" s="170">
        <f>F395/G395</f>
        <v>0</v>
      </c>
      <c r="I395" s="199" t="str">
        <f>IF(C8="","",H395/$C$8*1000)</f>
        <v/>
      </c>
      <c r="J395"/>
    </row>
    <row r="396" spans="1:10" s="140" customFormat="1" ht="13.5" thickBot="1" x14ac:dyDescent="0.25">
      <c r="A396" s="110" t="s">
        <v>183</v>
      </c>
      <c r="B396" s="41" t="s">
        <v>128</v>
      </c>
      <c r="C396" s="67"/>
      <c r="D396" s="34"/>
      <c r="E396" s="34"/>
      <c r="F396" s="34"/>
      <c r="G396" s="52"/>
      <c r="H396" s="21"/>
      <c r="I396" s="157"/>
      <c r="J396"/>
    </row>
    <row r="397" spans="1:10" s="140" customFormat="1" ht="13.5" thickBot="1" x14ac:dyDescent="0.25">
      <c r="A397" s="110"/>
      <c r="B397" s="42"/>
      <c r="C397" s="69" t="s">
        <v>4</v>
      </c>
      <c r="D397" s="29">
        <v>0.4</v>
      </c>
      <c r="E397" s="43"/>
      <c r="F397" s="29">
        <f>E397*D397</f>
        <v>0</v>
      </c>
      <c r="G397" s="54">
        <v>1.2</v>
      </c>
      <c r="H397" s="8">
        <f>F397/G397</f>
        <v>0</v>
      </c>
      <c r="I397" s="199" t="str">
        <f>IF(C8="","",H397/$C$8*1000)</f>
        <v/>
      </c>
      <c r="J397"/>
    </row>
    <row r="398" spans="1:10" s="123" customFormat="1" x14ac:dyDescent="0.2">
      <c r="A398" s="110" t="s">
        <v>107</v>
      </c>
      <c r="B398" s="153" t="s">
        <v>90</v>
      </c>
      <c r="C398" s="74"/>
      <c r="D398" s="153"/>
      <c r="E398" s="143"/>
      <c r="F398" s="153"/>
      <c r="G398" s="53"/>
      <c r="H398" s="154">
        <f>SUM(H394:H397)</f>
        <v>0</v>
      </c>
      <c r="I398" s="114" t="str">
        <f>IF(C8="","",H398/$C$8*1000)</f>
        <v/>
      </c>
      <c r="J398"/>
    </row>
    <row r="399" spans="1:10" s="140" customFormat="1" x14ac:dyDescent="0.2">
      <c r="A399" s="112" t="s">
        <v>110</v>
      </c>
      <c r="B399" s="13" t="s">
        <v>109</v>
      </c>
      <c r="C399" s="66"/>
      <c r="G399" s="50"/>
      <c r="H399" s="157"/>
      <c r="I399" s="157"/>
      <c r="J399"/>
    </row>
    <row r="400" spans="1:10" s="123" customFormat="1" ht="13.5" thickBot="1" x14ac:dyDescent="0.25">
      <c r="A400" s="110" t="s">
        <v>353</v>
      </c>
      <c r="B400" s="166" t="s">
        <v>47</v>
      </c>
      <c r="C400" s="67"/>
      <c r="D400" s="145"/>
      <c r="E400" s="145"/>
      <c r="F400" s="145"/>
      <c r="G400" s="52"/>
      <c r="H400" s="146"/>
      <c r="I400" s="122"/>
      <c r="J400"/>
    </row>
    <row r="401" spans="1:10" s="123" customFormat="1" ht="13.5" thickBot="1" x14ac:dyDescent="0.25">
      <c r="A401" s="110"/>
      <c r="B401" s="151"/>
      <c r="C401" s="68" t="s">
        <v>4</v>
      </c>
      <c r="D401" s="119">
        <v>0.4</v>
      </c>
      <c r="E401" s="152"/>
      <c r="F401" s="119">
        <f>E401*D401</f>
        <v>0</v>
      </c>
      <c r="G401" s="45">
        <v>0.8</v>
      </c>
      <c r="H401" s="139">
        <f>F401/G401</f>
        <v>0</v>
      </c>
      <c r="I401" s="199" t="str">
        <f>IF(C8="","",H401/$C$8*1000)</f>
        <v/>
      </c>
      <c r="J401"/>
    </row>
    <row r="402" spans="1:10" s="123" customFormat="1" ht="13.5" thickBot="1" x14ac:dyDescent="0.25">
      <c r="A402" s="110" t="s">
        <v>185</v>
      </c>
      <c r="B402" s="129" t="s">
        <v>75</v>
      </c>
      <c r="C402" s="66"/>
      <c r="D402" s="140"/>
      <c r="E402" s="125"/>
      <c r="F402" s="140"/>
      <c r="G402" s="50"/>
      <c r="H402" s="142"/>
      <c r="I402" s="121"/>
      <c r="J402"/>
    </row>
    <row r="403" spans="1:10" s="130" customFormat="1" ht="13.5" thickBot="1" x14ac:dyDescent="0.25">
      <c r="A403" s="113"/>
      <c r="B403" s="151"/>
      <c r="C403" s="69" t="s">
        <v>4</v>
      </c>
      <c r="D403" s="119">
        <v>0.2</v>
      </c>
      <c r="E403" s="152"/>
      <c r="F403" s="23">
        <f>E403*D403</f>
        <v>0</v>
      </c>
      <c r="G403" s="54">
        <v>0.8</v>
      </c>
      <c r="H403" s="8">
        <f>F403/G403</f>
        <v>0</v>
      </c>
      <c r="I403" s="207" t="str">
        <f>IF($C$8="","",H403/$C$8*1000)</f>
        <v/>
      </c>
      <c r="J403"/>
    </row>
    <row r="404" spans="1:10" s="130" customFormat="1" ht="13.5" thickBot="1" x14ac:dyDescent="0.25">
      <c r="A404" s="113" t="s">
        <v>186</v>
      </c>
      <c r="B404" s="129" t="s">
        <v>48</v>
      </c>
      <c r="C404" s="64"/>
      <c r="D404" s="125"/>
      <c r="E404" s="125"/>
      <c r="F404" s="37"/>
      <c r="G404" s="47"/>
      <c r="H404" s="38"/>
      <c r="I404" s="25"/>
      <c r="J404"/>
    </row>
    <row r="405" spans="1:10" s="123" customFormat="1" ht="13.5" thickBot="1" x14ac:dyDescent="0.25">
      <c r="A405" s="110"/>
      <c r="B405" s="148"/>
      <c r="C405" s="66" t="s">
        <v>4</v>
      </c>
      <c r="D405" s="130">
        <v>0.4</v>
      </c>
      <c r="E405" s="131"/>
      <c r="F405" s="130">
        <f>E405*D405</f>
        <v>0</v>
      </c>
      <c r="G405" s="50">
        <v>0.8</v>
      </c>
      <c r="H405" s="132"/>
      <c r="I405" s="25"/>
      <c r="J405"/>
    </row>
    <row r="406" spans="1:10" s="123" customFormat="1" ht="13.5" thickBot="1" x14ac:dyDescent="0.25">
      <c r="A406" s="110"/>
      <c r="B406" s="200" t="s">
        <v>368</v>
      </c>
      <c r="C406" s="201"/>
      <c r="D406" s="202"/>
      <c r="E406" s="244"/>
      <c r="F406" s="202">
        <f>SUM(F405)</f>
        <v>0</v>
      </c>
      <c r="G406" s="203">
        <v>0.8</v>
      </c>
      <c r="H406" s="204">
        <f>F406/G406</f>
        <v>0</v>
      </c>
      <c r="I406" s="217" t="str">
        <f>IF($C$8="","",H406/$C$8*1000)</f>
        <v/>
      </c>
      <c r="J406"/>
    </row>
    <row r="407" spans="1:10" s="123" customFormat="1" ht="13.5" thickBot="1" x14ac:dyDescent="0.25">
      <c r="A407" s="110"/>
      <c r="B407" s="129"/>
      <c r="C407" s="66" t="s">
        <v>3</v>
      </c>
      <c r="D407" s="130">
        <v>0.4</v>
      </c>
      <c r="E407" s="134"/>
      <c r="F407" s="130">
        <f>E407*D407</f>
        <v>0</v>
      </c>
      <c r="G407" s="50">
        <v>0.8</v>
      </c>
      <c r="H407" s="132"/>
      <c r="I407" s="25"/>
      <c r="J407"/>
    </row>
    <row r="408" spans="1:10" s="123" customFormat="1" x14ac:dyDescent="0.2">
      <c r="A408" s="110"/>
      <c r="B408" s="200" t="s">
        <v>369</v>
      </c>
      <c r="C408" s="201"/>
      <c r="D408" s="202"/>
      <c r="E408" s="210"/>
      <c r="F408" s="202">
        <f>SUM(F407)</f>
        <v>0</v>
      </c>
      <c r="G408" s="203">
        <v>0.8</v>
      </c>
      <c r="H408" s="204">
        <f>F408/G408</f>
        <v>0</v>
      </c>
      <c r="I408" s="217" t="str">
        <f>IF($C$8="","",H408/$C$8*1000)</f>
        <v/>
      </c>
      <c r="J408"/>
    </row>
    <row r="409" spans="1:10" s="123" customFormat="1" x14ac:dyDescent="0.2">
      <c r="A409" s="110"/>
      <c r="B409" s="137" t="s">
        <v>354</v>
      </c>
      <c r="C409" s="70"/>
      <c r="D409" s="6"/>
      <c r="E409" s="161"/>
      <c r="F409" s="6">
        <f>F406+F408</f>
        <v>0</v>
      </c>
      <c r="G409" s="49">
        <v>0.8</v>
      </c>
      <c r="H409" s="139">
        <f>F409/G409</f>
        <v>0</v>
      </c>
      <c r="I409" s="199" t="str">
        <f>IF(C8="","",H409/$C$8*1000)</f>
        <v/>
      </c>
      <c r="J409"/>
    </row>
    <row r="410" spans="1:10" s="123" customFormat="1" ht="13.5" thickBot="1" x14ac:dyDescent="0.25">
      <c r="A410" s="110" t="s">
        <v>184</v>
      </c>
      <c r="B410" s="166" t="s">
        <v>49</v>
      </c>
      <c r="C410" s="67"/>
      <c r="D410" s="145"/>
      <c r="E410" s="31"/>
      <c r="F410" s="145"/>
      <c r="G410" s="52"/>
      <c r="H410" s="146"/>
      <c r="I410" s="121"/>
      <c r="J410"/>
    </row>
    <row r="411" spans="1:10" s="123" customFormat="1" ht="13.5" thickBot="1" x14ac:dyDescent="0.25">
      <c r="A411" s="110"/>
      <c r="B411" s="148"/>
      <c r="C411" s="65" t="s">
        <v>4</v>
      </c>
      <c r="D411" s="130">
        <v>0.2</v>
      </c>
      <c r="E411" s="131"/>
      <c r="F411" s="130">
        <f>E411*D411</f>
        <v>0</v>
      </c>
      <c r="G411" s="48">
        <v>0.4</v>
      </c>
      <c r="H411" s="132"/>
      <c r="I411" s="121"/>
      <c r="J411"/>
    </row>
    <row r="412" spans="1:10" s="123" customFormat="1" ht="13.5" thickBot="1" x14ac:dyDescent="0.25">
      <c r="A412" s="110"/>
      <c r="B412" s="200" t="s">
        <v>355</v>
      </c>
      <c r="C412" s="201"/>
      <c r="D412" s="202"/>
      <c r="E412" s="244"/>
      <c r="F412" s="202">
        <f>SUM(F411)</f>
        <v>0</v>
      </c>
      <c r="G412" s="203">
        <v>0.4</v>
      </c>
      <c r="H412" s="204">
        <f>F412/G412</f>
        <v>0</v>
      </c>
      <c r="I412" s="205" t="str">
        <f>IF(C8="","",H412/$C$8*1000)</f>
        <v/>
      </c>
      <c r="J412"/>
    </row>
    <row r="413" spans="1:10" s="123" customFormat="1" ht="13.5" thickBot="1" x14ac:dyDescent="0.25">
      <c r="A413" s="110"/>
      <c r="B413" s="148"/>
      <c r="C413" s="65" t="s">
        <v>3</v>
      </c>
      <c r="D413" s="130">
        <v>0.2</v>
      </c>
      <c r="E413" s="134"/>
      <c r="F413" s="130">
        <f>E413*D413</f>
        <v>0</v>
      </c>
      <c r="G413" s="48">
        <v>0.4</v>
      </c>
      <c r="H413" s="132"/>
      <c r="I413" s="122"/>
      <c r="J413"/>
    </row>
    <row r="414" spans="1:10" s="123" customFormat="1" x14ac:dyDescent="0.2">
      <c r="A414" s="110"/>
      <c r="B414" s="200" t="s">
        <v>356</v>
      </c>
      <c r="C414" s="201"/>
      <c r="D414" s="202"/>
      <c r="E414" s="210"/>
      <c r="F414" s="202">
        <f>SUM(F413)</f>
        <v>0</v>
      </c>
      <c r="G414" s="203">
        <v>0.4</v>
      </c>
      <c r="H414" s="204">
        <f>F414/G414</f>
        <v>0</v>
      </c>
      <c r="I414" s="205" t="str">
        <f>IF(C8="","",H414/$C$8*1000)</f>
        <v/>
      </c>
      <c r="J414"/>
    </row>
    <row r="415" spans="1:10" s="123" customFormat="1" x14ac:dyDescent="0.2">
      <c r="A415" s="110"/>
      <c r="B415" s="137" t="s">
        <v>357</v>
      </c>
      <c r="C415" s="70"/>
      <c r="D415" s="6"/>
      <c r="E415" s="161"/>
      <c r="F415" s="6">
        <f>F412+F414</f>
        <v>0</v>
      </c>
      <c r="G415" s="49">
        <v>0.4</v>
      </c>
      <c r="H415" s="139">
        <f>F415/G415</f>
        <v>0</v>
      </c>
      <c r="I415" s="199" t="str">
        <f>IF(C8="","",H415/$C$8*1000)</f>
        <v/>
      </c>
      <c r="J415"/>
    </row>
    <row r="416" spans="1:10" s="123" customFormat="1" ht="13.5" thickBot="1" x14ac:dyDescent="0.25">
      <c r="A416" s="110" t="s">
        <v>187</v>
      </c>
      <c r="B416" s="166" t="s">
        <v>50</v>
      </c>
      <c r="C416" s="81" t="s">
        <v>88</v>
      </c>
      <c r="D416" s="145"/>
      <c r="E416" s="31"/>
      <c r="F416" s="145"/>
      <c r="G416" s="52"/>
      <c r="H416" s="146"/>
      <c r="I416" s="121"/>
      <c r="J416"/>
    </row>
    <row r="417" spans="1:10" s="123" customFormat="1" x14ac:dyDescent="0.2">
      <c r="A417" s="110"/>
      <c r="B417" s="129"/>
      <c r="C417" s="65" t="s">
        <v>4</v>
      </c>
      <c r="D417" s="130">
        <v>0.25</v>
      </c>
      <c r="E417" s="131"/>
      <c r="F417" s="130">
        <f>E417*D417</f>
        <v>0</v>
      </c>
      <c r="G417" s="48">
        <v>1</v>
      </c>
      <c r="H417" s="179"/>
      <c r="I417" s="158"/>
      <c r="J417"/>
    </row>
    <row r="418" spans="1:10" s="123" customFormat="1" x14ac:dyDescent="0.2">
      <c r="A418" s="110"/>
      <c r="B418" s="148"/>
      <c r="C418" s="65" t="s">
        <v>4</v>
      </c>
      <c r="D418" s="130">
        <v>0.5</v>
      </c>
      <c r="E418" s="133"/>
      <c r="F418" s="130">
        <f>E418*D418</f>
        <v>0</v>
      </c>
      <c r="G418" s="48">
        <v>1</v>
      </c>
      <c r="H418" s="132"/>
      <c r="I418" s="121"/>
      <c r="J418"/>
    </row>
    <row r="419" spans="1:10" s="123" customFormat="1" x14ac:dyDescent="0.2">
      <c r="A419" s="110"/>
      <c r="B419" s="148"/>
      <c r="C419" s="65" t="s">
        <v>4</v>
      </c>
      <c r="D419" s="130">
        <v>0.75</v>
      </c>
      <c r="E419" s="133"/>
      <c r="F419" s="130">
        <f>E419*D419</f>
        <v>0</v>
      </c>
      <c r="G419" s="48">
        <v>1</v>
      </c>
      <c r="H419" s="132"/>
      <c r="I419" s="121"/>
      <c r="J419"/>
    </row>
    <row r="420" spans="1:10" s="123" customFormat="1" ht="13.5" thickBot="1" x14ac:dyDescent="0.25">
      <c r="A420" s="110"/>
      <c r="B420" s="7" t="s">
        <v>212</v>
      </c>
      <c r="C420" s="65" t="s">
        <v>4</v>
      </c>
      <c r="D420" s="130">
        <v>10</v>
      </c>
      <c r="E420" s="134"/>
      <c r="F420" s="130">
        <f>E420*D420</f>
        <v>0</v>
      </c>
      <c r="G420" s="48">
        <v>1</v>
      </c>
      <c r="H420" s="132"/>
      <c r="I420" s="121"/>
      <c r="J420"/>
    </row>
    <row r="421" spans="1:10" s="123" customFormat="1" ht="13.5" thickBot="1" x14ac:dyDescent="0.25">
      <c r="A421" s="110"/>
      <c r="B421" s="200" t="s">
        <v>358</v>
      </c>
      <c r="C421" s="201"/>
      <c r="D421" s="202"/>
      <c r="E421" s="202"/>
      <c r="F421" s="202">
        <f>SUM(F417:F420)</f>
        <v>0</v>
      </c>
      <c r="G421" s="203">
        <v>1</v>
      </c>
      <c r="H421" s="204">
        <f>F421/G421</f>
        <v>0</v>
      </c>
      <c r="I421" s="205" t="str">
        <f>IF(C8="","",H421/$C$8*1000)</f>
        <v/>
      </c>
      <c r="J421"/>
    </row>
    <row r="422" spans="1:10" s="123" customFormat="1" x14ac:dyDescent="0.2">
      <c r="A422" s="110"/>
      <c r="B422" s="148"/>
      <c r="C422" s="65" t="s">
        <v>3</v>
      </c>
      <c r="D422" s="130">
        <v>0.2</v>
      </c>
      <c r="E422" s="131"/>
      <c r="F422" s="130">
        <f>E422*D422</f>
        <v>0</v>
      </c>
      <c r="G422" s="48">
        <v>0.5</v>
      </c>
      <c r="H422" s="132"/>
      <c r="I422" s="121"/>
      <c r="J422"/>
    </row>
    <row r="423" spans="1:10" s="123" customFormat="1" ht="13.5" thickBot="1" x14ac:dyDescent="0.25">
      <c r="A423" s="110"/>
      <c r="B423" s="148"/>
      <c r="C423" s="65" t="s">
        <v>3</v>
      </c>
      <c r="D423" s="130">
        <v>0.4</v>
      </c>
      <c r="E423" s="134"/>
      <c r="F423" s="130">
        <f>E423*D423</f>
        <v>0</v>
      </c>
      <c r="G423" s="48">
        <v>0.5</v>
      </c>
      <c r="H423" s="132"/>
      <c r="I423" s="121"/>
      <c r="J423"/>
    </row>
    <row r="424" spans="1:10" s="123" customFormat="1" x14ac:dyDescent="0.2">
      <c r="A424" s="110"/>
      <c r="B424" s="200" t="s">
        <v>359</v>
      </c>
      <c r="C424" s="201"/>
      <c r="D424" s="202"/>
      <c r="E424" s="202"/>
      <c r="F424" s="202">
        <f>SUM(F422:F423)</f>
        <v>0</v>
      </c>
      <c r="G424" s="203">
        <v>0.5</v>
      </c>
      <c r="H424" s="204">
        <f>F424/G424</f>
        <v>0</v>
      </c>
      <c r="I424" s="205" t="str">
        <f>IF(C8="","",H424/$C$8*1000)</f>
        <v/>
      </c>
      <c r="J424"/>
    </row>
    <row r="425" spans="1:10" s="123" customFormat="1" x14ac:dyDescent="0.2">
      <c r="A425" s="110"/>
      <c r="B425" s="137" t="s">
        <v>360</v>
      </c>
      <c r="C425" s="70"/>
      <c r="D425" s="6"/>
      <c r="E425" s="6"/>
      <c r="F425" s="6"/>
      <c r="G425" s="49"/>
      <c r="H425" s="139">
        <f>SUM(H424,H421)</f>
        <v>0</v>
      </c>
      <c r="I425" s="199" t="str">
        <f>IF($C$8="","",H425/$C$8*1000)</f>
        <v/>
      </c>
      <c r="J425"/>
    </row>
    <row r="426" spans="1:10" s="123" customFormat="1" ht="13.5" thickBot="1" x14ac:dyDescent="0.25">
      <c r="A426" s="110" t="s">
        <v>188</v>
      </c>
      <c r="B426" s="166" t="s">
        <v>51</v>
      </c>
      <c r="C426" s="67"/>
      <c r="D426" s="145"/>
      <c r="E426" s="145"/>
      <c r="F426" s="145"/>
      <c r="G426" s="52"/>
      <c r="H426" s="146"/>
      <c r="I426" s="122"/>
      <c r="J426"/>
    </row>
    <row r="427" spans="1:10" s="123" customFormat="1" ht="13.5" thickBot="1" x14ac:dyDescent="0.25">
      <c r="A427" s="110"/>
      <c r="B427" s="148"/>
      <c r="C427" s="65" t="s">
        <v>4</v>
      </c>
      <c r="D427" s="130">
        <v>0.5</v>
      </c>
      <c r="E427" s="131"/>
      <c r="F427" s="130">
        <f>E427*D427</f>
        <v>0</v>
      </c>
      <c r="G427" s="50">
        <v>0.5</v>
      </c>
      <c r="H427" s="132"/>
      <c r="I427" s="122"/>
      <c r="J427"/>
    </row>
    <row r="428" spans="1:10" s="123" customFormat="1" ht="13.5" thickBot="1" x14ac:dyDescent="0.25">
      <c r="A428" s="110"/>
      <c r="B428" s="200" t="s">
        <v>361</v>
      </c>
      <c r="C428" s="201"/>
      <c r="D428" s="202"/>
      <c r="E428" s="244"/>
      <c r="F428" s="202">
        <f>SUM(F427)</f>
        <v>0</v>
      </c>
      <c r="G428" s="203">
        <v>0.5</v>
      </c>
      <c r="H428" s="204">
        <f>F428/G428</f>
        <v>0</v>
      </c>
      <c r="I428" s="205" t="str">
        <f>IF($C$8="","",H428/$C$8*1000)</f>
        <v/>
      </c>
      <c r="J428"/>
    </row>
    <row r="429" spans="1:10" s="123" customFormat="1" x14ac:dyDescent="0.2">
      <c r="A429" s="110"/>
      <c r="B429" s="148"/>
      <c r="C429" s="65" t="s">
        <v>3</v>
      </c>
      <c r="D429" s="130">
        <v>0.25</v>
      </c>
      <c r="E429" s="133"/>
      <c r="F429" s="130">
        <f>E429*D429</f>
        <v>0</v>
      </c>
      <c r="G429" s="50">
        <v>0.5</v>
      </c>
      <c r="H429" s="132"/>
      <c r="I429" s="122"/>
      <c r="J429"/>
    </row>
    <row r="430" spans="1:10" s="123" customFormat="1" ht="13.5" thickBot="1" x14ac:dyDescent="0.25">
      <c r="A430" s="110"/>
      <c r="B430" s="148"/>
      <c r="C430" s="65" t="s">
        <v>3</v>
      </c>
      <c r="D430" s="130">
        <v>0.5</v>
      </c>
      <c r="E430" s="134"/>
      <c r="F430" s="130">
        <f>E430*D430</f>
        <v>0</v>
      </c>
      <c r="G430" s="50">
        <v>0.5</v>
      </c>
      <c r="H430" s="132"/>
      <c r="I430" s="122"/>
      <c r="J430"/>
    </row>
    <row r="431" spans="1:10" s="123" customFormat="1" x14ac:dyDescent="0.2">
      <c r="A431" s="110"/>
      <c r="B431" s="200" t="s">
        <v>362</v>
      </c>
      <c r="C431" s="201"/>
      <c r="D431" s="202"/>
      <c r="E431" s="210"/>
      <c r="F431" s="202">
        <f>SUM(F429:F430)</f>
        <v>0</v>
      </c>
      <c r="G431" s="203">
        <v>0.5</v>
      </c>
      <c r="H431" s="204">
        <f>F431/G431</f>
        <v>0</v>
      </c>
      <c r="I431" s="205" t="str">
        <f>IF($C$8="","",H431/$C$8*1000)</f>
        <v/>
      </c>
      <c r="J431"/>
    </row>
    <row r="432" spans="1:10" s="123" customFormat="1" x14ac:dyDescent="0.2">
      <c r="A432" s="110"/>
      <c r="B432" s="163" t="s">
        <v>363</v>
      </c>
      <c r="C432" s="73"/>
      <c r="D432" s="164"/>
      <c r="E432" s="240"/>
      <c r="F432" s="164">
        <f>F428+F431</f>
        <v>0</v>
      </c>
      <c r="G432" s="56">
        <v>0.5</v>
      </c>
      <c r="H432" s="170">
        <f>F432/G432</f>
        <v>0</v>
      </c>
      <c r="I432" s="199" t="str">
        <f>IF($C$8="","",H432/$C$8*1000)</f>
        <v/>
      </c>
      <c r="J432"/>
    </row>
    <row r="433" spans="1:10" s="123" customFormat="1" ht="13.5" thickBot="1" x14ac:dyDescent="0.25">
      <c r="A433" s="110" t="s">
        <v>499</v>
      </c>
      <c r="B433" s="144" t="s">
        <v>69</v>
      </c>
      <c r="C433" s="67"/>
      <c r="D433" s="145"/>
      <c r="E433" s="31"/>
      <c r="F433" s="145"/>
      <c r="G433" s="52"/>
      <c r="H433" s="146"/>
      <c r="I433" s="122"/>
      <c r="J433"/>
    </row>
    <row r="434" spans="1:10" s="123" customFormat="1" ht="13.5" thickBot="1" x14ac:dyDescent="0.25">
      <c r="A434" s="110"/>
      <c r="B434" s="129"/>
      <c r="C434" s="66" t="s">
        <v>4</v>
      </c>
      <c r="D434" s="140">
        <v>0.4</v>
      </c>
      <c r="E434" s="152"/>
      <c r="F434" s="140">
        <f>E434*D434</f>
        <v>0</v>
      </c>
      <c r="G434" s="50">
        <v>0.4</v>
      </c>
      <c r="H434" s="142"/>
      <c r="I434" s="122"/>
      <c r="J434"/>
    </row>
    <row r="435" spans="1:10" s="123" customFormat="1" ht="13.5" thickBot="1" x14ac:dyDescent="0.25">
      <c r="A435" s="110"/>
      <c r="B435" s="200" t="s">
        <v>496</v>
      </c>
      <c r="C435" s="201"/>
      <c r="D435" s="202"/>
      <c r="E435" s="210"/>
      <c r="F435" s="202">
        <f>SUM(F434)</f>
        <v>0</v>
      </c>
      <c r="G435" s="203">
        <v>0.4</v>
      </c>
      <c r="H435" s="204">
        <f>F435/G435</f>
        <v>0</v>
      </c>
      <c r="I435" s="205" t="str">
        <f>IF($C$8="","",H435/$C$8*1000)</f>
        <v/>
      </c>
      <c r="J435"/>
    </row>
    <row r="436" spans="1:10" s="123" customFormat="1" ht="13.5" thickBot="1" x14ac:dyDescent="0.25">
      <c r="A436" s="110"/>
      <c r="B436" s="129"/>
      <c r="C436" s="65" t="s">
        <v>3</v>
      </c>
      <c r="D436" s="140">
        <v>0.4</v>
      </c>
      <c r="E436" s="152"/>
      <c r="F436" s="140">
        <f>E436*D436</f>
        <v>0</v>
      </c>
      <c r="G436" s="50">
        <v>0.4</v>
      </c>
      <c r="H436" s="142"/>
      <c r="I436" s="122"/>
      <c r="J436"/>
    </row>
    <row r="437" spans="1:10" s="123" customFormat="1" x14ac:dyDescent="0.2">
      <c r="A437" s="110"/>
      <c r="B437" s="200" t="s">
        <v>497</v>
      </c>
      <c r="C437" s="201"/>
      <c r="D437" s="202"/>
      <c r="E437" s="210"/>
      <c r="F437" s="202">
        <f>SUM(F436)</f>
        <v>0</v>
      </c>
      <c r="G437" s="203">
        <v>0.4</v>
      </c>
      <c r="H437" s="204">
        <f>F437/G437</f>
        <v>0</v>
      </c>
      <c r="I437" s="205" t="str">
        <f>IF($C$8="","",H437/$C$8*1000)</f>
        <v/>
      </c>
      <c r="J437"/>
    </row>
    <row r="438" spans="1:10" s="123" customFormat="1" x14ac:dyDescent="0.2">
      <c r="A438" s="110"/>
      <c r="B438" s="163" t="s">
        <v>498</v>
      </c>
      <c r="C438" s="73"/>
      <c r="D438" s="164"/>
      <c r="E438" s="161"/>
      <c r="F438" s="164">
        <f>F435+F437</f>
        <v>0</v>
      </c>
      <c r="G438" s="56">
        <v>0.4</v>
      </c>
      <c r="H438" s="170">
        <f>F438/G438</f>
        <v>0</v>
      </c>
      <c r="I438" s="199" t="str">
        <f>IF($C$8="","",H438/$C$8*1000)</f>
        <v/>
      </c>
      <c r="J438"/>
    </row>
    <row r="439" spans="1:10" s="123" customFormat="1" ht="13.5" thickBot="1" x14ac:dyDescent="0.25">
      <c r="A439" s="110" t="s">
        <v>189</v>
      </c>
      <c r="B439" s="144" t="s">
        <v>130</v>
      </c>
      <c r="C439" s="67"/>
      <c r="D439" s="145"/>
      <c r="E439" s="125"/>
      <c r="F439" s="145"/>
      <c r="G439" s="52"/>
      <c r="H439" s="146"/>
      <c r="I439" s="122"/>
      <c r="J439"/>
    </row>
    <row r="440" spans="1:10" s="123" customFormat="1" ht="13.5" thickBot="1" x14ac:dyDescent="0.25">
      <c r="A440" s="110"/>
      <c r="B440" s="165"/>
      <c r="C440" s="69" t="s">
        <v>4</v>
      </c>
      <c r="D440" s="155">
        <v>0.4</v>
      </c>
      <c r="E440" s="152"/>
      <c r="F440" s="155">
        <f>E440*D440</f>
        <v>0</v>
      </c>
      <c r="G440" s="54">
        <v>0.4</v>
      </c>
      <c r="H440" s="139">
        <f>F440/G440</f>
        <v>0</v>
      </c>
      <c r="I440" s="199" t="str">
        <f>IF($C$8="","",H440/$C$8*1000)</f>
        <v/>
      </c>
      <c r="J440"/>
    </row>
    <row r="441" spans="1:10" s="123" customFormat="1" x14ac:dyDescent="0.2">
      <c r="A441" s="110"/>
      <c r="B441" s="183" t="s">
        <v>366</v>
      </c>
      <c r="C441" s="72"/>
      <c r="D441" s="143"/>
      <c r="E441" s="178"/>
      <c r="F441" s="143"/>
      <c r="G441" s="51"/>
      <c r="H441" s="168">
        <f>H401+H403+H406+H412+H421+H428+H435+H440</f>
        <v>0</v>
      </c>
      <c r="I441" s="114" t="str">
        <f>IF($C$8="","",H441/$C$8*1000)</f>
        <v/>
      </c>
      <c r="J441"/>
    </row>
    <row r="442" spans="1:10" s="123" customFormat="1" x14ac:dyDescent="0.2">
      <c r="A442" s="110"/>
      <c r="B442" s="183" t="s">
        <v>367</v>
      </c>
      <c r="C442" s="72"/>
      <c r="D442" s="143"/>
      <c r="E442" s="178"/>
      <c r="F442" s="143"/>
      <c r="G442" s="51"/>
      <c r="H442" s="168">
        <f>H408+H414+H424+H431+H437</f>
        <v>0</v>
      </c>
      <c r="I442" s="114" t="str">
        <f>IF($C$8="","",H442/$C$8*1000)</f>
        <v/>
      </c>
      <c r="J442"/>
    </row>
    <row r="443" spans="1:10" s="123" customFormat="1" x14ac:dyDescent="0.2">
      <c r="A443" s="110" t="s">
        <v>110</v>
      </c>
      <c r="B443" s="183" t="s">
        <v>365</v>
      </c>
      <c r="C443" s="72"/>
      <c r="D443" s="183"/>
      <c r="E443" s="246"/>
      <c r="F443" s="183"/>
      <c r="G443" s="61"/>
      <c r="H443" s="27">
        <f>H441+H442</f>
        <v>0</v>
      </c>
      <c r="I443" s="114" t="str">
        <f>IF($C$8="","",H443/$C$8*1000)</f>
        <v/>
      </c>
      <c r="J443"/>
    </row>
    <row r="444" spans="1:10" s="123" customFormat="1" x14ac:dyDescent="0.2">
      <c r="A444" s="260" t="s">
        <v>105</v>
      </c>
      <c r="B444" s="262" t="s">
        <v>364</v>
      </c>
      <c r="C444" s="255"/>
      <c r="D444" s="262"/>
      <c r="E444" s="263"/>
      <c r="F444" s="262"/>
      <c r="G444" s="264"/>
      <c r="H444" s="265">
        <f>SUM(H443,H398)</f>
        <v>0</v>
      </c>
      <c r="I444" s="258" t="str">
        <f>IF($C$8="","",H444/$C$8*1000)</f>
        <v/>
      </c>
      <c r="J444"/>
    </row>
    <row r="445" spans="1:10" s="123" customFormat="1" x14ac:dyDescent="0.2">
      <c r="A445" s="110"/>
      <c r="B445" s="184"/>
      <c r="C445" s="66"/>
      <c r="D445" s="184"/>
      <c r="E445" s="247"/>
      <c r="F445" s="184"/>
      <c r="G445" s="62"/>
      <c r="H445" s="185"/>
      <c r="I445" s="122"/>
      <c r="J445"/>
    </row>
    <row r="446" spans="1:10" s="123" customFormat="1" x14ac:dyDescent="0.2">
      <c r="A446" s="110" t="s">
        <v>113</v>
      </c>
      <c r="B446" s="18" t="s">
        <v>57</v>
      </c>
      <c r="C446" s="65"/>
      <c r="D446" s="130"/>
      <c r="E446" s="248"/>
      <c r="F446" s="130"/>
      <c r="G446" s="48"/>
      <c r="H446" s="179"/>
      <c r="I446" s="122"/>
      <c r="J446"/>
    </row>
    <row r="447" spans="1:10" s="123" customFormat="1" ht="13.5" thickBot="1" x14ac:dyDescent="0.25">
      <c r="A447" s="110" t="s">
        <v>194</v>
      </c>
      <c r="B447" s="166" t="s">
        <v>58</v>
      </c>
      <c r="C447" s="67"/>
      <c r="D447" s="145"/>
      <c r="E447" s="31"/>
      <c r="F447" s="145"/>
      <c r="G447" s="52"/>
      <c r="H447" s="146"/>
      <c r="I447" s="122"/>
      <c r="J447"/>
    </row>
    <row r="448" spans="1:10" s="123" customFormat="1" ht="13.5" thickBot="1" x14ac:dyDescent="0.25">
      <c r="A448" s="110"/>
      <c r="B448" s="148"/>
      <c r="C448" s="65" t="s">
        <v>4</v>
      </c>
      <c r="D448" s="130">
        <v>0.25</v>
      </c>
      <c r="E448" s="152"/>
      <c r="F448" s="130">
        <f>E448*D448</f>
        <v>0</v>
      </c>
      <c r="G448" s="48">
        <v>1.5</v>
      </c>
      <c r="H448" s="132"/>
      <c r="I448" s="122"/>
      <c r="J448"/>
    </row>
    <row r="449" spans="1:10" s="123" customFormat="1" ht="13.5" thickBot="1" x14ac:dyDescent="0.25">
      <c r="A449" s="110"/>
      <c r="B449" s="200" t="s">
        <v>370</v>
      </c>
      <c r="C449" s="201"/>
      <c r="D449" s="202"/>
      <c r="E449" s="244"/>
      <c r="F449" s="202">
        <f>SUM(F448)</f>
        <v>0</v>
      </c>
      <c r="G449" s="203">
        <v>1.5</v>
      </c>
      <c r="H449" s="204">
        <f>F449/G449</f>
        <v>0</v>
      </c>
      <c r="I449" s="205" t="str">
        <f>IF($C$8="","",H449/$C$8*1000)</f>
        <v/>
      </c>
      <c r="J449"/>
    </row>
    <row r="450" spans="1:10" s="123" customFormat="1" ht="13.5" thickBot="1" x14ac:dyDescent="0.25">
      <c r="A450" s="110"/>
      <c r="B450" s="148"/>
      <c r="C450" s="65" t="s">
        <v>3</v>
      </c>
      <c r="D450" s="130">
        <v>0.75</v>
      </c>
      <c r="E450" s="152"/>
      <c r="F450" s="130">
        <f>E450*D450</f>
        <v>0</v>
      </c>
      <c r="G450" s="48">
        <v>1.5</v>
      </c>
      <c r="H450" s="132"/>
      <c r="I450" s="122"/>
      <c r="J450"/>
    </row>
    <row r="451" spans="1:10" s="123" customFormat="1" x14ac:dyDescent="0.2">
      <c r="A451" s="110"/>
      <c r="B451" s="218" t="s">
        <v>371</v>
      </c>
      <c r="C451" s="219"/>
      <c r="D451" s="220"/>
      <c r="E451" s="249"/>
      <c r="F451" s="220">
        <f>SUM(F450)</f>
        <v>0</v>
      </c>
      <c r="G451" s="221">
        <v>1.5</v>
      </c>
      <c r="H451" s="222">
        <f>F451/G451</f>
        <v>0</v>
      </c>
      <c r="I451" s="205" t="str">
        <f>IF($C$8="","",H451/$C$8*1000)</f>
        <v/>
      </c>
      <c r="J451"/>
    </row>
    <row r="452" spans="1:10" s="123" customFormat="1" x14ac:dyDescent="0.2">
      <c r="A452" s="260" t="s">
        <v>256</v>
      </c>
      <c r="B452" s="254" t="s">
        <v>551</v>
      </c>
      <c r="C452" s="255"/>
      <c r="D452" s="254"/>
      <c r="E452" s="261"/>
      <c r="F452" s="254"/>
      <c r="G452" s="256"/>
      <c r="H452" s="257">
        <f>H449+H451</f>
        <v>0</v>
      </c>
      <c r="I452" s="258" t="str">
        <f>IF($C$8="","",H452/$C$8*1000)</f>
        <v/>
      </c>
      <c r="J452"/>
    </row>
    <row r="453" spans="1:10" s="123" customFormat="1" x14ac:dyDescent="0.2">
      <c r="A453" s="110"/>
      <c r="B453" s="140"/>
      <c r="C453" s="66"/>
      <c r="D453" s="140"/>
      <c r="E453" s="125"/>
      <c r="F453" s="140"/>
      <c r="G453" s="50"/>
      <c r="H453" s="157"/>
      <c r="I453" s="122"/>
      <c r="J453"/>
    </row>
    <row r="454" spans="1:10" s="123" customFormat="1" x14ac:dyDescent="0.2">
      <c r="A454" s="110" t="s">
        <v>115</v>
      </c>
      <c r="B454" s="16" t="s">
        <v>59</v>
      </c>
      <c r="C454" s="66"/>
      <c r="D454" s="140"/>
      <c r="E454" s="125"/>
      <c r="F454" s="140"/>
      <c r="G454" s="50"/>
      <c r="H454" s="157"/>
      <c r="I454" s="122"/>
      <c r="J454"/>
    </row>
    <row r="455" spans="1:10" s="123" customFormat="1" x14ac:dyDescent="0.2">
      <c r="A455" s="110" t="s">
        <v>111</v>
      </c>
      <c r="B455" s="10" t="s">
        <v>555</v>
      </c>
      <c r="C455" s="79"/>
      <c r="D455" s="150"/>
      <c r="E455" s="172"/>
      <c r="F455" s="150"/>
      <c r="G455" s="60"/>
      <c r="H455" s="122"/>
      <c r="I455" s="122"/>
      <c r="J455"/>
    </row>
    <row r="456" spans="1:10" s="123" customFormat="1" ht="13.5" thickBot="1" x14ac:dyDescent="0.25">
      <c r="A456" s="110" t="s">
        <v>190</v>
      </c>
      <c r="B456" s="144" t="s">
        <v>52</v>
      </c>
      <c r="C456" s="67"/>
      <c r="D456" s="145"/>
      <c r="E456" s="31"/>
      <c r="F456" s="145"/>
      <c r="G456" s="52"/>
      <c r="H456" s="146"/>
      <c r="I456" s="122"/>
      <c r="J456"/>
    </row>
    <row r="457" spans="1:10" s="123" customFormat="1" x14ac:dyDescent="0.2">
      <c r="A457" s="110"/>
      <c r="B457" s="148"/>
      <c r="C457" s="65" t="s">
        <v>3</v>
      </c>
      <c r="D457" s="130">
        <v>0.125</v>
      </c>
      <c r="E457" s="131"/>
      <c r="F457" s="130">
        <f>E457*D457</f>
        <v>0</v>
      </c>
      <c r="G457" s="48">
        <v>2</v>
      </c>
      <c r="H457" s="132"/>
      <c r="I457" s="122"/>
      <c r="J457"/>
    </row>
    <row r="458" spans="1:10" s="123" customFormat="1" x14ac:dyDescent="0.2">
      <c r="A458" s="110"/>
      <c r="B458" s="148"/>
      <c r="C458" s="65" t="s">
        <v>3</v>
      </c>
      <c r="D458" s="130">
        <v>0.25</v>
      </c>
      <c r="E458" s="133"/>
      <c r="F458" s="130">
        <f>E458*D458</f>
        <v>0</v>
      </c>
      <c r="G458" s="48">
        <v>2</v>
      </c>
      <c r="H458" s="132"/>
      <c r="I458" s="122"/>
      <c r="J458"/>
    </row>
    <row r="459" spans="1:10" s="123" customFormat="1" x14ac:dyDescent="0.2">
      <c r="A459" s="110"/>
      <c r="B459" s="148"/>
      <c r="C459" s="65" t="s">
        <v>3</v>
      </c>
      <c r="D459" s="130">
        <v>0.5</v>
      </c>
      <c r="E459" s="133"/>
      <c r="F459" s="130">
        <f>E459*D459</f>
        <v>0</v>
      </c>
      <c r="G459" s="48">
        <v>2</v>
      </c>
      <c r="H459" s="132"/>
      <c r="I459" s="122"/>
      <c r="J459"/>
    </row>
    <row r="460" spans="1:10" s="123" customFormat="1" ht="13.5" thickBot="1" x14ac:dyDescent="0.25">
      <c r="A460" s="110"/>
      <c r="B460" s="148"/>
      <c r="C460" s="65" t="s">
        <v>3</v>
      </c>
      <c r="D460" s="130">
        <v>1</v>
      </c>
      <c r="E460" s="134"/>
      <c r="F460" s="130">
        <f>E460*D460</f>
        <v>0</v>
      </c>
      <c r="G460" s="48">
        <v>2</v>
      </c>
      <c r="H460" s="132"/>
      <c r="I460" s="122"/>
      <c r="J460"/>
    </row>
    <row r="461" spans="1:10" s="123" customFormat="1" x14ac:dyDescent="0.2">
      <c r="A461" s="110"/>
      <c r="B461" s="137" t="s">
        <v>372</v>
      </c>
      <c r="C461" s="70"/>
      <c r="D461" s="6"/>
      <c r="E461" s="6"/>
      <c r="F461" s="6">
        <f>SUM(F457:F460)</f>
        <v>0</v>
      </c>
      <c r="G461" s="49">
        <v>2</v>
      </c>
      <c r="H461" s="139">
        <f>F461/G461</f>
        <v>0</v>
      </c>
      <c r="I461" s="199" t="str">
        <f>IF($C$8="","",H461/$C$8*1000)</f>
        <v/>
      </c>
      <c r="J461"/>
    </row>
    <row r="462" spans="1:10" s="123" customFormat="1" ht="13.5" thickBot="1" x14ac:dyDescent="0.25">
      <c r="A462" s="110" t="s">
        <v>191</v>
      </c>
      <c r="B462" s="148" t="s">
        <v>53</v>
      </c>
      <c r="C462" s="66"/>
      <c r="D462" s="140"/>
      <c r="E462" s="140"/>
      <c r="F462" s="140"/>
      <c r="G462" s="50"/>
      <c r="H462" s="142"/>
      <c r="I462" s="122"/>
      <c r="J462"/>
    </row>
    <row r="463" spans="1:10" s="123" customFormat="1" x14ac:dyDescent="0.2">
      <c r="A463" s="110"/>
      <c r="B463" s="148"/>
      <c r="C463" s="65" t="s">
        <v>3</v>
      </c>
      <c r="D463" s="130">
        <v>0.1</v>
      </c>
      <c r="E463" s="131"/>
      <c r="F463" s="130">
        <f>E463*D463</f>
        <v>0</v>
      </c>
      <c r="G463" s="48">
        <v>0.4</v>
      </c>
      <c r="H463" s="132"/>
      <c r="I463" s="122"/>
      <c r="J463"/>
    </row>
    <row r="464" spans="1:10" s="123" customFormat="1" x14ac:dyDescent="0.2">
      <c r="A464" s="110"/>
      <c r="B464" s="148"/>
      <c r="C464" s="65" t="s">
        <v>3</v>
      </c>
      <c r="D464" s="130">
        <v>0.2</v>
      </c>
      <c r="E464" s="133"/>
      <c r="F464" s="130">
        <f>E464*D464</f>
        <v>0</v>
      </c>
      <c r="G464" s="48">
        <v>0.4</v>
      </c>
      <c r="H464" s="132"/>
      <c r="I464" s="122"/>
      <c r="J464"/>
    </row>
    <row r="465" spans="1:10" s="123" customFormat="1" ht="13.5" thickBot="1" x14ac:dyDescent="0.25">
      <c r="A465" s="110"/>
      <c r="B465" s="148"/>
      <c r="C465" s="65" t="s">
        <v>3</v>
      </c>
      <c r="D465" s="130">
        <v>0.4</v>
      </c>
      <c r="E465" s="134"/>
      <c r="F465" s="130">
        <f>E465*D465</f>
        <v>0</v>
      </c>
      <c r="G465" s="48">
        <v>0.4</v>
      </c>
      <c r="H465" s="132"/>
      <c r="I465" s="122"/>
      <c r="J465"/>
    </row>
    <row r="466" spans="1:10" s="123" customFormat="1" x14ac:dyDescent="0.2">
      <c r="A466" s="110"/>
      <c r="B466" s="137" t="s">
        <v>373</v>
      </c>
      <c r="C466" s="70"/>
      <c r="D466" s="6"/>
      <c r="E466" s="6"/>
      <c r="F466" s="6">
        <f>SUM(F463:F465)</f>
        <v>0</v>
      </c>
      <c r="G466" s="49">
        <v>0.4</v>
      </c>
      <c r="H466" s="139">
        <f>F466/G466</f>
        <v>0</v>
      </c>
      <c r="I466" s="199" t="str">
        <f>IF($C$8="","",H466/$C$8*1000)</f>
        <v/>
      </c>
      <c r="J466"/>
    </row>
    <row r="467" spans="1:10" s="123" customFormat="1" x14ac:dyDescent="0.2">
      <c r="A467" s="110" t="s">
        <v>111</v>
      </c>
      <c r="B467" s="143" t="s">
        <v>374</v>
      </c>
      <c r="C467" s="72"/>
      <c r="D467" s="143"/>
      <c r="E467" s="143"/>
      <c r="F467" s="143"/>
      <c r="G467" s="51"/>
      <c r="H467" s="168">
        <f>SUM(H466,H461)</f>
        <v>0</v>
      </c>
      <c r="I467" s="114" t="str">
        <f>IF($C$8="","",H467/$C$8*1000)</f>
        <v/>
      </c>
      <c r="J467"/>
    </row>
    <row r="468" spans="1:10" s="123" customFormat="1" x14ac:dyDescent="0.2">
      <c r="A468" s="110"/>
      <c r="B468" s="140"/>
      <c r="C468" s="66"/>
      <c r="D468" s="140"/>
      <c r="E468" s="140"/>
      <c r="F468" s="140"/>
      <c r="G468" s="50"/>
      <c r="H468" s="157"/>
      <c r="I468" s="122"/>
      <c r="J468"/>
    </row>
    <row r="469" spans="1:10" s="123" customFormat="1" x14ac:dyDescent="0.2">
      <c r="A469" s="110"/>
      <c r="B469" s="16" t="s">
        <v>556</v>
      </c>
      <c r="C469" s="69"/>
      <c r="D469" s="155"/>
      <c r="E469" s="155"/>
      <c r="F469" s="155"/>
      <c r="G469" s="54"/>
      <c r="H469" s="156"/>
      <c r="I469" s="122"/>
      <c r="J469"/>
    </row>
    <row r="470" spans="1:10" s="123" customFormat="1" ht="13.5" thickBot="1" x14ac:dyDescent="0.25">
      <c r="A470" s="110"/>
      <c r="B470" s="144" t="s">
        <v>54</v>
      </c>
      <c r="C470" s="83" t="s">
        <v>88</v>
      </c>
      <c r="D470" s="150"/>
      <c r="E470" s="150"/>
      <c r="F470" s="150"/>
      <c r="G470" s="60"/>
      <c r="H470" s="146"/>
      <c r="I470" s="122"/>
      <c r="J470"/>
    </row>
    <row r="471" spans="1:10" s="123" customFormat="1" x14ac:dyDescent="0.2">
      <c r="B471" s="148"/>
      <c r="C471" s="65" t="s">
        <v>4</v>
      </c>
      <c r="D471" s="130">
        <v>0.25</v>
      </c>
      <c r="E471" s="131"/>
      <c r="F471" s="130">
        <f>E471*D471</f>
        <v>0</v>
      </c>
      <c r="G471" s="48">
        <v>2</v>
      </c>
      <c r="H471" s="132"/>
      <c r="I471" s="122"/>
      <c r="J471"/>
    </row>
    <row r="472" spans="1:10" s="123" customFormat="1" x14ac:dyDescent="0.2">
      <c r="A472" s="110"/>
      <c r="B472" s="148"/>
      <c r="C472" s="65" t="s">
        <v>4</v>
      </c>
      <c r="D472" s="130">
        <v>0.5</v>
      </c>
      <c r="E472" s="133"/>
      <c r="F472" s="130">
        <f>E472*D472</f>
        <v>0</v>
      </c>
      <c r="G472" s="48">
        <v>2</v>
      </c>
      <c r="H472" s="132"/>
      <c r="I472" s="122"/>
      <c r="J472"/>
    </row>
    <row r="473" spans="1:10" s="123" customFormat="1" ht="13.5" thickBot="1" x14ac:dyDescent="0.25">
      <c r="A473" s="111"/>
      <c r="B473" s="7" t="s">
        <v>520</v>
      </c>
      <c r="C473" s="65" t="s">
        <v>4</v>
      </c>
      <c r="D473" s="130">
        <v>3</v>
      </c>
      <c r="E473" s="134"/>
      <c r="F473" s="130">
        <f>E473*D473</f>
        <v>0</v>
      </c>
      <c r="G473" s="48">
        <v>2</v>
      </c>
      <c r="H473" s="132"/>
      <c r="I473" s="122"/>
      <c r="J473"/>
    </row>
    <row r="474" spans="1:10" s="123" customFormat="1" ht="13.5" thickBot="1" x14ac:dyDescent="0.25">
      <c r="A474" s="110" t="s">
        <v>228</v>
      </c>
      <c r="B474" s="200" t="s">
        <v>376</v>
      </c>
      <c r="C474" s="201"/>
      <c r="D474" s="202"/>
      <c r="E474" s="202"/>
      <c r="F474" s="202">
        <f>SUM(F471:F473)</f>
        <v>0</v>
      </c>
      <c r="G474" s="203">
        <v>2</v>
      </c>
      <c r="H474" s="204">
        <f>F474/G474</f>
        <v>0</v>
      </c>
      <c r="I474" s="205" t="str">
        <f>IF($C$8="","",H474/$C$8*1000)</f>
        <v/>
      </c>
      <c r="J474"/>
    </row>
    <row r="475" spans="1:10" s="123" customFormat="1" x14ac:dyDescent="0.2">
      <c r="A475" s="110"/>
      <c r="B475" s="129"/>
      <c r="C475" s="65" t="s">
        <v>3</v>
      </c>
      <c r="D475" s="130">
        <v>0.5</v>
      </c>
      <c r="E475" s="131"/>
      <c r="F475" s="130">
        <f>E475*D475</f>
        <v>0</v>
      </c>
      <c r="G475" s="48">
        <v>1.5</v>
      </c>
      <c r="H475" s="132"/>
      <c r="I475" s="122"/>
      <c r="J475"/>
    </row>
    <row r="476" spans="1:10" s="123" customFormat="1" ht="13.5" thickBot="1" x14ac:dyDescent="0.25">
      <c r="A476" s="110"/>
      <c r="B476" s="148"/>
      <c r="C476" s="65" t="s">
        <v>3</v>
      </c>
      <c r="D476" s="130">
        <v>1</v>
      </c>
      <c r="E476" s="134"/>
      <c r="F476" s="130">
        <f>E476*D476</f>
        <v>0</v>
      </c>
      <c r="G476" s="48">
        <v>1.5</v>
      </c>
      <c r="H476" s="132"/>
      <c r="I476" s="122"/>
      <c r="J476"/>
    </row>
    <row r="477" spans="1:10" s="123" customFormat="1" x14ac:dyDescent="0.2">
      <c r="A477" s="110" t="s">
        <v>192</v>
      </c>
      <c r="B477" s="200" t="s">
        <v>375</v>
      </c>
      <c r="C477" s="201"/>
      <c r="D477" s="202"/>
      <c r="E477" s="202"/>
      <c r="F477" s="202">
        <f>SUM(F475:F476)</f>
        <v>0</v>
      </c>
      <c r="G477" s="203">
        <v>1.5</v>
      </c>
      <c r="H477" s="204">
        <f>F477/G477</f>
        <v>0</v>
      </c>
      <c r="I477" s="205" t="str">
        <f>IF($C$8="","",H477/$C$8*1000)</f>
        <v/>
      </c>
      <c r="J477"/>
    </row>
    <row r="478" spans="1:10" s="123" customFormat="1" x14ac:dyDescent="0.2">
      <c r="A478" s="110"/>
      <c r="B478" s="163" t="s">
        <v>378</v>
      </c>
      <c r="C478" s="73"/>
      <c r="D478" s="164"/>
      <c r="E478" s="164"/>
      <c r="F478" s="164"/>
      <c r="G478" s="56"/>
      <c r="H478" s="170">
        <f>H477+H474</f>
        <v>0</v>
      </c>
      <c r="I478" s="199" t="str">
        <f>IF($C$8="","",H478/$C$8*1000)</f>
        <v/>
      </c>
      <c r="J478"/>
    </row>
    <row r="479" spans="1:10" s="123" customFormat="1" x14ac:dyDescent="0.2">
      <c r="A479" s="110"/>
      <c r="B479" s="163" t="s">
        <v>464</v>
      </c>
      <c r="C479" s="73"/>
      <c r="D479" s="164"/>
      <c r="E479" s="164"/>
      <c r="F479" s="164">
        <f>(0.125*E302)+(0.25*E303)</f>
        <v>0</v>
      </c>
      <c r="G479" s="56">
        <v>2</v>
      </c>
      <c r="H479" s="170">
        <f>F479/G479</f>
        <v>0</v>
      </c>
      <c r="I479" s="199" t="str">
        <f>IF($C$8="","",H479/$C$8*1000)</f>
        <v/>
      </c>
      <c r="J479"/>
    </row>
    <row r="480" spans="1:10" s="123" customFormat="1" x14ac:dyDescent="0.2">
      <c r="A480" s="110"/>
      <c r="B480" s="137" t="s">
        <v>377</v>
      </c>
      <c r="C480" s="70"/>
      <c r="D480" s="6"/>
      <c r="E480" s="6"/>
      <c r="F480" s="6"/>
      <c r="G480" s="49"/>
      <c r="H480" s="139">
        <f>SUM(H479,H478)</f>
        <v>0</v>
      </c>
      <c r="I480" s="199" t="str">
        <f>IF($C$8="","",H480/$C$8*1000)</f>
        <v/>
      </c>
      <c r="J480"/>
    </row>
    <row r="481" spans="1:10" s="123" customFormat="1" ht="13.5" thickBot="1" x14ac:dyDescent="0.25">
      <c r="A481" s="110"/>
      <c r="B481" s="144" t="s">
        <v>55</v>
      </c>
      <c r="C481" s="81" t="s">
        <v>88</v>
      </c>
      <c r="D481" s="145"/>
      <c r="E481" s="145"/>
      <c r="F481" s="145"/>
      <c r="G481" s="52"/>
      <c r="H481" s="146"/>
      <c r="I481" s="122"/>
      <c r="J481"/>
    </row>
    <row r="482" spans="1:10" s="123" customFormat="1" ht="13.5" thickBot="1" x14ac:dyDescent="0.25">
      <c r="B482" s="148"/>
      <c r="C482" s="65" t="s">
        <v>4</v>
      </c>
      <c r="D482" s="130">
        <v>0.5</v>
      </c>
      <c r="E482" s="152"/>
      <c r="F482" s="130">
        <f>E482*D482</f>
        <v>0</v>
      </c>
      <c r="G482" s="48">
        <v>1.5</v>
      </c>
      <c r="H482" s="132"/>
      <c r="I482" s="122"/>
      <c r="J482"/>
    </row>
    <row r="483" spans="1:10" s="123" customFormat="1" ht="13.5" thickBot="1" x14ac:dyDescent="0.25">
      <c r="A483" s="110" t="s">
        <v>229</v>
      </c>
      <c r="B483" s="200" t="s">
        <v>380</v>
      </c>
      <c r="C483" s="201"/>
      <c r="D483" s="202"/>
      <c r="E483" s="202"/>
      <c r="F483" s="202">
        <f>SUM(F482)</f>
        <v>0</v>
      </c>
      <c r="G483" s="203">
        <v>1.5</v>
      </c>
      <c r="H483" s="204">
        <f>F483/G483</f>
        <v>0</v>
      </c>
      <c r="I483" s="205" t="str">
        <f>IF($C$8="","",H483/$C$8*1000)</f>
        <v/>
      </c>
      <c r="J483"/>
    </row>
    <row r="484" spans="1:10" s="123" customFormat="1" x14ac:dyDescent="0.2">
      <c r="A484" s="110"/>
      <c r="B484" s="148"/>
      <c r="C484" s="65" t="s">
        <v>3</v>
      </c>
      <c r="D484" s="130">
        <v>0.5</v>
      </c>
      <c r="E484" s="131"/>
      <c r="F484" s="130">
        <f>E484*D484</f>
        <v>0</v>
      </c>
      <c r="G484" s="48">
        <v>1</v>
      </c>
      <c r="H484" s="132"/>
      <c r="I484" s="122"/>
      <c r="J484"/>
    </row>
    <row r="485" spans="1:10" s="123" customFormat="1" ht="13.5" thickBot="1" x14ac:dyDescent="0.25">
      <c r="A485" s="110"/>
      <c r="B485" s="148"/>
      <c r="C485" s="65" t="s">
        <v>3</v>
      </c>
      <c r="D485" s="130">
        <v>1</v>
      </c>
      <c r="E485" s="134"/>
      <c r="F485" s="130">
        <f>E485*D485</f>
        <v>0</v>
      </c>
      <c r="G485" s="48">
        <v>1</v>
      </c>
      <c r="H485" s="132"/>
      <c r="I485" s="122"/>
      <c r="J485"/>
    </row>
    <row r="486" spans="1:10" s="123" customFormat="1" x14ac:dyDescent="0.2">
      <c r="A486" s="110" t="s">
        <v>193</v>
      </c>
      <c r="B486" s="200" t="s">
        <v>379</v>
      </c>
      <c r="C486" s="201"/>
      <c r="D486" s="202"/>
      <c r="E486" s="202"/>
      <c r="F486" s="202">
        <f>SUM(F484:F485)</f>
        <v>0</v>
      </c>
      <c r="G486" s="203">
        <v>1</v>
      </c>
      <c r="H486" s="204">
        <f>F486/G486</f>
        <v>0</v>
      </c>
      <c r="I486" s="205" t="str">
        <f>IF($C$8="","",H486/$C$8*1000)</f>
        <v/>
      </c>
      <c r="J486"/>
    </row>
    <row r="487" spans="1:10" s="123" customFormat="1" x14ac:dyDescent="0.2">
      <c r="A487" s="110"/>
      <c r="B487" s="163" t="s">
        <v>381</v>
      </c>
      <c r="C487" s="73"/>
      <c r="D487" s="164"/>
      <c r="E487" s="164"/>
      <c r="F487" s="164"/>
      <c r="G487" s="56"/>
      <c r="H487" s="170">
        <f>SUM(H483,H486)</f>
        <v>0</v>
      </c>
      <c r="I487" s="199" t="str">
        <f>IF($C$8="","",H487/$C$8*1000)</f>
        <v/>
      </c>
      <c r="J487"/>
    </row>
    <row r="488" spans="1:10" s="123" customFormat="1" ht="13.5" thickBot="1" x14ac:dyDescent="0.25">
      <c r="A488" s="110" t="s">
        <v>230</v>
      </c>
      <c r="B488" s="166" t="s">
        <v>56</v>
      </c>
      <c r="C488" s="67"/>
      <c r="D488" s="145"/>
      <c r="E488" s="145"/>
      <c r="F488" s="145"/>
      <c r="G488" s="52"/>
      <c r="H488" s="146"/>
      <c r="I488" s="122"/>
      <c r="J488"/>
    </row>
    <row r="489" spans="1:10" s="123" customFormat="1" ht="13.5" thickBot="1" x14ac:dyDescent="0.25">
      <c r="A489" s="110"/>
      <c r="B489" s="151"/>
      <c r="C489" s="68" t="s">
        <v>4</v>
      </c>
      <c r="D489" s="119">
        <v>0.5</v>
      </c>
      <c r="E489" s="152"/>
      <c r="F489" s="119">
        <f>E489*D489</f>
        <v>0</v>
      </c>
      <c r="G489" s="45">
        <v>2</v>
      </c>
      <c r="H489" s="139">
        <f>F489/G489</f>
        <v>0</v>
      </c>
      <c r="I489" s="199" t="str">
        <f>IF($C$8="","",H489/$C$8*1000)</f>
        <v/>
      </c>
      <c r="J489"/>
    </row>
    <row r="490" spans="1:10" s="123" customFormat="1" x14ac:dyDescent="0.2">
      <c r="A490" s="110" t="s">
        <v>112</v>
      </c>
      <c r="B490" s="143" t="s">
        <v>382</v>
      </c>
      <c r="C490" s="72"/>
      <c r="D490" s="143"/>
      <c r="E490" s="143"/>
      <c r="F490" s="143"/>
      <c r="G490" s="51"/>
      <c r="H490" s="168">
        <f>H477+H486</f>
        <v>0</v>
      </c>
      <c r="I490" s="114" t="str">
        <f>IF($C$8="","",H490/$C$8*1000)</f>
        <v/>
      </c>
      <c r="J490"/>
    </row>
    <row r="491" spans="1:10" s="123" customFormat="1" x14ac:dyDescent="0.2">
      <c r="A491" s="110" t="s">
        <v>437</v>
      </c>
      <c r="B491" s="143" t="s">
        <v>645</v>
      </c>
      <c r="C491" s="72"/>
      <c r="D491" s="143"/>
      <c r="E491" s="143"/>
      <c r="F491" s="143"/>
      <c r="G491" s="51"/>
      <c r="H491" s="168">
        <f>H492-H490</f>
        <v>0</v>
      </c>
      <c r="I491" s="114" t="str">
        <f>IF($C$8="","",H491/$C$8*1000)</f>
        <v/>
      </c>
      <c r="J491" s="122"/>
    </row>
    <row r="492" spans="1:10" s="123" customFormat="1" x14ac:dyDescent="0.2">
      <c r="A492" s="110"/>
      <c r="B492" s="143" t="s">
        <v>383</v>
      </c>
      <c r="C492" s="72"/>
      <c r="D492" s="143"/>
      <c r="E492" s="143"/>
      <c r="F492" s="143"/>
      <c r="G492" s="51"/>
      <c r="H492" s="168">
        <f>H480+H487+H489</f>
        <v>0</v>
      </c>
      <c r="I492" s="114" t="str">
        <f>IF($C$8="","",H492/$C$8*1000)</f>
        <v/>
      </c>
      <c r="J492"/>
    </row>
    <row r="493" spans="1:10" s="123" customFormat="1" x14ac:dyDescent="0.2">
      <c r="A493" s="110"/>
      <c r="B493" s="140"/>
      <c r="C493" s="66"/>
      <c r="D493" s="140"/>
      <c r="E493" s="140"/>
      <c r="F493" s="140"/>
      <c r="G493" s="50"/>
      <c r="H493" s="157"/>
      <c r="I493" s="122"/>
      <c r="J493"/>
    </row>
    <row r="494" spans="1:10" s="123" customFormat="1" ht="13.5" thickBot="1" x14ac:dyDescent="0.25">
      <c r="A494" s="110" t="s">
        <v>195</v>
      </c>
      <c r="B494" s="144" t="s">
        <v>114</v>
      </c>
      <c r="C494" s="67"/>
      <c r="D494" s="145"/>
      <c r="E494" s="145"/>
      <c r="F494" s="145"/>
      <c r="G494" s="52"/>
      <c r="H494" s="146"/>
      <c r="I494" s="122"/>
      <c r="J494"/>
    </row>
    <row r="495" spans="1:10" s="123" customFormat="1" x14ac:dyDescent="0.2">
      <c r="A495" s="110"/>
      <c r="B495" s="129"/>
      <c r="C495" s="66" t="s">
        <v>5</v>
      </c>
      <c r="D495" s="140">
        <v>0.25</v>
      </c>
      <c r="E495" s="131"/>
      <c r="F495" s="130">
        <f>E495*D495</f>
        <v>0</v>
      </c>
      <c r="G495" s="50">
        <v>1.5</v>
      </c>
      <c r="H495" s="132"/>
      <c r="I495" s="122"/>
      <c r="J495"/>
    </row>
    <row r="496" spans="1:10" s="123" customFormat="1" x14ac:dyDescent="0.2">
      <c r="A496" s="110"/>
      <c r="B496" s="5" t="s">
        <v>211</v>
      </c>
      <c r="C496" s="66" t="s">
        <v>5</v>
      </c>
      <c r="D496" s="140">
        <v>2.5</v>
      </c>
      <c r="E496" s="133"/>
      <c r="F496" s="130">
        <f>E496*D496</f>
        <v>0</v>
      </c>
      <c r="G496" s="50">
        <v>1.5</v>
      </c>
      <c r="H496" s="132"/>
      <c r="I496" s="122"/>
      <c r="J496"/>
    </row>
    <row r="497" spans="1:10" s="123" customFormat="1" ht="13.5" thickBot="1" x14ac:dyDescent="0.25">
      <c r="A497" s="110"/>
      <c r="B497" s="5" t="s">
        <v>210</v>
      </c>
      <c r="C497" s="66" t="s">
        <v>5</v>
      </c>
      <c r="D497" s="140">
        <v>4.5</v>
      </c>
      <c r="E497" s="133"/>
      <c r="F497" s="130">
        <f>E497*D497</f>
        <v>0</v>
      </c>
      <c r="G497" s="50">
        <v>1.5</v>
      </c>
      <c r="H497" s="132"/>
      <c r="I497" s="122"/>
      <c r="J497"/>
    </row>
    <row r="498" spans="1:10" s="123" customFormat="1" ht="13.5" thickBot="1" x14ac:dyDescent="0.25">
      <c r="A498" s="110"/>
      <c r="B498" s="208" t="s">
        <v>384</v>
      </c>
      <c r="C498" s="201"/>
      <c r="D498" s="202"/>
      <c r="E498" s="244"/>
      <c r="F498" s="202">
        <f>SUM(F495:F497)</f>
        <v>0</v>
      </c>
      <c r="G498" s="203">
        <v>1.5</v>
      </c>
      <c r="H498" s="204">
        <f>F498/G498</f>
        <v>0</v>
      </c>
      <c r="I498" s="205" t="str">
        <f>IF($C$8="","",H498/$C$8*1000)</f>
        <v/>
      </c>
      <c r="J498"/>
    </row>
    <row r="499" spans="1:10" s="123" customFormat="1" ht="13.5" thickBot="1" x14ac:dyDescent="0.25">
      <c r="A499" s="110"/>
      <c r="B499" s="129"/>
      <c r="C499" s="66" t="s">
        <v>3</v>
      </c>
      <c r="D499" s="140">
        <v>0.5</v>
      </c>
      <c r="E499" s="134"/>
      <c r="F499" s="130">
        <f>E499*D499</f>
        <v>0</v>
      </c>
      <c r="G499" s="50">
        <v>1.5</v>
      </c>
      <c r="H499" s="132"/>
      <c r="I499" s="122"/>
      <c r="J499"/>
    </row>
    <row r="500" spans="1:10" s="123" customFormat="1" x14ac:dyDescent="0.2">
      <c r="A500" s="110"/>
      <c r="B500" s="208" t="s">
        <v>654</v>
      </c>
      <c r="C500" s="201"/>
      <c r="D500" s="202"/>
      <c r="E500" s="210"/>
      <c r="F500" s="202">
        <f>SUM(F499)</f>
        <v>0</v>
      </c>
      <c r="G500" s="203">
        <v>1.5</v>
      </c>
      <c r="H500" s="204">
        <f>F500/G500</f>
        <v>0</v>
      </c>
      <c r="I500" s="205" t="str">
        <f>IF($C$8="","",H500/$C$8*1000)</f>
        <v/>
      </c>
      <c r="J500"/>
    </row>
    <row r="501" spans="1:10" s="123" customFormat="1" x14ac:dyDescent="0.2">
      <c r="A501" s="110"/>
      <c r="B501" s="137" t="s">
        <v>385</v>
      </c>
      <c r="C501" s="70"/>
      <c r="D501" s="6"/>
      <c r="E501" s="161"/>
      <c r="F501" s="6">
        <f>F498+F500</f>
        <v>0</v>
      </c>
      <c r="G501" s="49">
        <v>1.5</v>
      </c>
      <c r="H501" s="139">
        <f>F501/G501</f>
        <v>0</v>
      </c>
      <c r="I501" s="199" t="str">
        <f>IF($C$8="","",H501/$C$8*1000)</f>
        <v/>
      </c>
      <c r="J501"/>
    </row>
    <row r="502" spans="1:10" s="123" customFormat="1" ht="13.5" thickBot="1" x14ac:dyDescent="0.25">
      <c r="A502" s="110" t="s">
        <v>196</v>
      </c>
      <c r="B502" s="129" t="s">
        <v>60</v>
      </c>
      <c r="C502" s="80" t="s">
        <v>88</v>
      </c>
      <c r="D502" s="140"/>
      <c r="E502" s="125"/>
      <c r="F502" s="140"/>
      <c r="G502" s="50"/>
      <c r="H502" s="142"/>
      <c r="I502" s="122"/>
      <c r="J502"/>
    </row>
    <row r="503" spans="1:10" s="123" customFormat="1" ht="13.5" thickBot="1" x14ac:dyDescent="0.25">
      <c r="A503" s="110"/>
      <c r="B503" s="148"/>
      <c r="C503" s="66" t="s">
        <v>4</v>
      </c>
      <c r="D503" s="130">
        <v>3</v>
      </c>
      <c r="E503" s="152"/>
      <c r="F503" s="130">
        <f>E503*D503</f>
        <v>0</v>
      </c>
      <c r="G503" s="50">
        <v>3</v>
      </c>
      <c r="H503" s="132"/>
      <c r="I503" s="122"/>
      <c r="J503"/>
    </row>
    <row r="504" spans="1:10" s="123" customFormat="1" ht="13.5" thickBot="1" x14ac:dyDescent="0.25">
      <c r="A504" s="110"/>
      <c r="B504" s="200" t="s">
        <v>387</v>
      </c>
      <c r="C504" s="201" t="s">
        <v>4</v>
      </c>
      <c r="D504" s="223"/>
      <c r="E504" s="202"/>
      <c r="F504" s="202">
        <f>SUM(F503)</f>
        <v>0</v>
      </c>
      <c r="G504" s="224">
        <v>3</v>
      </c>
      <c r="H504" s="204">
        <f>F504/G504</f>
        <v>0</v>
      </c>
      <c r="I504" s="205" t="str">
        <f>IF($C$8="","",H504/$C$8*1000)</f>
        <v/>
      </c>
      <c r="J504"/>
    </row>
    <row r="505" spans="1:10" s="123" customFormat="1" x14ac:dyDescent="0.2">
      <c r="A505" s="110"/>
      <c r="B505" s="129"/>
      <c r="C505" s="65" t="s">
        <v>3</v>
      </c>
      <c r="D505" s="130">
        <v>1</v>
      </c>
      <c r="E505" s="131"/>
      <c r="F505" s="130">
        <f>E505*D505</f>
        <v>0</v>
      </c>
      <c r="G505" s="48">
        <v>8</v>
      </c>
      <c r="H505" s="132"/>
      <c r="I505" s="122"/>
      <c r="J505"/>
    </row>
    <row r="506" spans="1:10" s="123" customFormat="1" ht="13.5" thickBot="1" x14ac:dyDescent="0.25">
      <c r="A506" s="110"/>
      <c r="B506" s="148"/>
      <c r="C506" s="65" t="s">
        <v>3</v>
      </c>
      <c r="D506" s="130">
        <v>4</v>
      </c>
      <c r="E506" s="134"/>
      <c r="F506" s="130">
        <f>E506*D506</f>
        <v>0</v>
      </c>
      <c r="G506" s="48">
        <v>8</v>
      </c>
      <c r="H506" s="132"/>
      <c r="I506" s="122"/>
      <c r="J506"/>
    </row>
    <row r="507" spans="1:10" s="123" customFormat="1" x14ac:dyDescent="0.2">
      <c r="A507" s="110"/>
      <c r="B507" s="200" t="s">
        <v>386</v>
      </c>
      <c r="C507" s="201" t="s">
        <v>3</v>
      </c>
      <c r="D507" s="202"/>
      <c r="E507" s="202"/>
      <c r="F507" s="202">
        <f>SUM(F505:F506)</f>
        <v>0</v>
      </c>
      <c r="G507" s="203">
        <v>8</v>
      </c>
      <c r="H507" s="204">
        <f>F507/G507</f>
        <v>0</v>
      </c>
      <c r="I507" s="205" t="str">
        <f>IF($C$8="","",H507/$C$8*1000)</f>
        <v/>
      </c>
      <c r="J507"/>
    </row>
    <row r="508" spans="1:10" s="123" customFormat="1" x14ac:dyDescent="0.2">
      <c r="A508" s="110"/>
      <c r="B508" s="163" t="s">
        <v>388</v>
      </c>
      <c r="C508" s="73"/>
      <c r="D508" s="164"/>
      <c r="E508" s="164"/>
      <c r="F508" s="164"/>
      <c r="G508" s="56"/>
      <c r="H508" s="170">
        <f>SUM(H504,H507)</f>
        <v>0</v>
      </c>
      <c r="I508" s="199" t="str">
        <f>IF($C$8="","",H508/$C$8*1000)</f>
        <v/>
      </c>
      <c r="J508"/>
    </row>
    <row r="509" spans="1:10" s="123" customFormat="1" ht="13.5" thickBot="1" x14ac:dyDescent="0.25">
      <c r="A509" s="110" t="s">
        <v>197</v>
      </c>
      <c r="B509" s="144" t="s">
        <v>67</v>
      </c>
      <c r="C509" s="67"/>
      <c r="D509" s="145"/>
      <c r="E509" s="145"/>
      <c r="F509" s="145"/>
      <c r="G509" s="52"/>
      <c r="H509" s="146"/>
      <c r="I509" s="122"/>
      <c r="J509"/>
    </row>
    <row r="510" spans="1:10" s="123" customFormat="1" x14ac:dyDescent="0.2">
      <c r="A510" s="110"/>
      <c r="B510" s="129"/>
      <c r="C510" s="66" t="s">
        <v>4</v>
      </c>
      <c r="D510" s="140">
        <v>0.6</v>
      </c>
      <c r="E510" s="131"/>
      <c r="F510" s="140">
        <f>E510*D510</f>
        <v>0</v>
      </c>
      <c r="G510" s="50">
        <v>1.2</v>
      </c>
      <c r="H510" s="142"/>
      <c r="I510" s="122"/>
      <c r="J510"/>
    </row>
    <row r="511" spans="1:10" s="123" customFormat="1" ht="13.5" thickBot="1" x14ac:dyDescent="0.25">
      <c r="A511" s="111"/>
      <c r="B511" s="5" t="s">
        <v>460</v>
      </c>
      <c r="C511" s="66" t="s">
        <v>4</v>
      </c>
      <c r="D511" s="140">
        <v>3</v>
      </c>
      <c r="E511" s="134"/>
      <c r="F511" s="140">
        <f>E511*D511</f>
        <v>0</v>
      </c>
      <c r="G511" s="50">
        <v>1.2</v>
      </c>
      <c r="H511" s="142"/>
      <c r="I511" s="122"/>
      <c r="J511"/>
    </row>
    <row r="512" spans="1:10" s="123" customFormat="1" ht="13.5" thickBot="1" x14ac:dyDescent="0.25">
      <c r="A512" s="111"/>
      <c r="B512" s="200" t="s">
        <v>389</v>
      </c>
      <c r="C512" s="201"/>
      <c r="D512" s="202"/>
      <c r="E512" s="210"/>
      <c r="F512" s="202">
        <f>SUM(F510:F511)</f>
        <v>0</v>
      </c>
      <c r="G512" s="203">
        <v>1.2</v>
      </c>
      <c r="H512" s="204">
        <f>F512/G512</f>
        <v>0</v>
      </c>
      <c r="I512" s="205" t="str">
        <f>IF($C$8="","",H512/$C$8*1000)</f>
        <v/>
      </c>
      <c r="J512"/>
    </row>
    <row r="513" spans="1:10" s="123" customFormat="1" ht="13.5" thickBot="1" x14ac:dyDescent="0.25">
      <c r="A513" s="110"/>
      <c r="B513" s="148"/>
      <c r="C513" s="66" t="s">
        <v>3</v>
      </c>
      <c r="D513" s="140">
        <v>0.6</v>
      </c>
      <c r="E513" s="131"/>
      <c r="F513" s="140">
        <f>E513*D513</f>
        <v>0</v>
      </c>
      <c r="G513" s="50">
        <v>1.2</v>
      </c>
      <c r="H513" s="142"/>
      <c r="I513" s="122"/>
      <c r="J513"/>
    </row>
    <row r="514" spans="1:10" s="123" customFormat="1" x14ac:dyDescent="0.2">
      <c r="A514" s="110"/>
      <c r="B514" s="200" t="s">
        <v>390</v>
      </c>
      <c r="C514" s="201"/>
      <c r="D514" s="202"/>
      <c r="E514" s="241"/>
      <c r="F514" s="202">
        <f>SUM(F513)</f>
        <v>0</v>
      </c>
      <c r="G514" s="203">
        <v>1.2</v>
      </c>
      <c r="H514" s="204">
        <f>F514/G514</f>
        <v>0</v>
      </c>
      <c r="I514" s="205" t="str">
        <f>IF($C$8="","",H514/$C$8*1000)</f>
        <v/>
      </c>
      <c r="J514"/>
    </row>
    <row r="515" spans="1:10" s="123" customFormat="1" x14ac:dyDescent="0.2">
      <c r="A515" s="110"/>
      <c r="B515" s="137" t="s">
        <v>391</v>
      </c>
      <c r="C515" s="70"/>
      <c r="D515" s="6"/>
      <c r="E515" s="161"/>
      <c r="F515" s="6">
        <f>F514+F512</f>
        <v>0</v>
      </c>
      <c r="G515" s="49">
        <v>1.2</v>
      </c>
      <c r="H515" s="139">
        <f>F515/G515</f>
        <v>0</v>
      </c>
      <c r="I515" s="199" t="str">
        <f>IF($C$8="","",H515/$C$8*1000)</f>
        <v/>
      </c>
      <c r="J515"/>
    </row>
    <row r="516" spans="1:10" s="123" customFormat="1" ht="13.5" thickBot="1" x14ac:dyDescent="0.25">
      <c r="A516" s="110" t="s">
        <v>199</v>
      </c>
      <c r="B516" s="166" t="s">
        <v>66</v>
      </c>
      <c r="C516" s="67"/>
      <c r="D516" s="128" t="s">
        <v>132</v>
      </c>
      <c r="E516" s="31"/>
      <c r="F516" s="145"/>
      <c r="G516" s="52"/>
      <c r="H516" s="146"/>
      <c r="I516" s="122"/>
      <c r="J516"/>
    </row>
    <row r="517" spans="1:10" s="123" customFormat="1" ht="13.5" thickBot="1" x14ac:dyDescent="0.25">
      <c r="A517" s="110"/>
      <c r="B517" s="148"/>
      <c r="C517" s="66" t="s">
        <v>3</v>
      </c>
      <c r="D517" s="130">
        <v>1</v>
      </c>
      <c r="E517" s="152"/>
      <c r="F517" s="130">
        <f>E517*D517</f>
        <v>0</v>
      </c>
      <c r="G517" s="48">
        <v>3</v>
      </c>
      <c r="H517" s="132"/>
      <c r="I517" s="122"/>
      <c r="J517"/>
    </row>
    <row r="518" spans="1:10" s="123" customFormat="1" ht="13.5" thickBot="1" x14ac:dyDescent="0.25">
      <c r="A518" s="110"/>
      <c r="B518" s="200" t="s">
        <v>505</v>
      </c>
      <c r="C518" s="201"/>
      <c r="D518" s="202"/>
      <c r="E518" s="202"/>
      <c r="F518" s="202">
        <f>SUM(F517:F517)</f>
        <v>0</v>
      </c>
      <c r="G518" s="203">
        <v>3</v>
      </c>
      <c r="H518" s="204">
        <f>F518/G518</f>
        <v>0</v>
      </c>
      <c r="I518" s="205" t="str">
        <f>IF($C$8="","",H518/$C$8*1000)</f>
        <v/>
      </c>
      <c r="J518"/>
    </row>
    <row r="519" spans="1:10" s="123" customFormat="1" x14ac:dyDescent="0.2">
      <c r="A519" s="110"/>
      <c r="B519" s="129"/>
      <c r="C519" s="66" t="s">
        <v>236</v>
      </c>
      <c r="D519" s="140">
        <v>1</v>
      </c>
      <c r="E519" s="131"/>
      <c r="F519" s="140">
        <f>E519*D519</f>
        <v>0</v>
      </c>
      <c r="G519" s="50">
        <v>3</v>
      </c>
      <c r="H519" s="142"/>
      <c r="I519" s="122"/>
      <c r="J519"/>
    </row>
    <row r="520" spans="1:10" s="123" customFormat="1" ht="13.5" thickBot="1" x14ac:dyDescent="0.25">
      <c r="A520" s="110"/>
      <c r="B520" s="129"/>
      <c r="C520" s="66" t="s">
        <v>236</v>
      </c>
      <c r="D520" s="140">
        <v>1.7</v>
      </c>
      <c r="E520" s="134"/>
      <c r="F520" s="140">
        <f>E520*D520</f>
        <v>0</v>
      </c>
      <c r="G520" s="50">
        <v>3</v>
      </c>
      <c r="H520" s="142"/>
      <c r="I520" s="122"/>
      <c r="J520"/>
    </row>
    <row r="521" spans="1:10" s="123" customFormat="1" x14ac:dyDescent="0.2">
      <c r="A521" s="110"/>
      <c r="B521" s="200" t="s">
        <v>506</v>
      </c>
      <c r="C521" s="201"/>
      <c r="D521" s="202"/>
      <c r="E521" s="202"/>
      <c r="F521" s="202">
        <f>SUM(F519:F520)</f>
        <v>0</v>
      </c>
      <c r="G521" s="203">
        <v>3</v>
      </c>
      <c r="H521" s="204">
        <f>F521/G521</f>
        <v>0</v>
      </c>
      <c r="I521" s="205" t="str">
        <f>IF($C$8="","",H521/$C$8*1000)</f>
        <v/>
      </c>
      <c r="J521"/>
    </row>
    <row r="522" spans="1:10" s="123" customFormat="1" x14ac:dyDescent="0.2">
      <c r="A522" s="110"/>
      <c r="B522" s="137" t="s">
        <v>392</v>
      </c>
      <c r="C522" s="70"/>
      <c r="D522" s="6"/>
      <c r="E522" s="6"/>
      <c r="F522" s="6">
        <f>F518+F521</f>
        <v>0</v>
      </c>
      <c r="G522" s="49">
        <v>3</v>
      </c>
      <c r="H522" s="139">
        <f>F522/G522</f>
        <v>0</v>
      </c>
      <c r="I522" s="199" t="str">
        <f>IF($C$8="","",H522/$C$8*1000)</f>
        <v/>
      </c>
      <c r="J522"/>
    </row>
    <row r="523" spans="1:10" s="123" customFormat="1" ht="13.5" thickBot="1" x14ac:dyDescent="0.25">
      <c r="A523" s="111" t="s">
        <v>208</v>
      </c>
      <c r="B523" s="144" t="s">
        <v>209</v>
      </c>
      <c r="C523" s="67"/>
      <c r="D523" s="145"/>
      <c r="E523" s="145"/>
      <c r="F523" s="145"/>
      <c r="G523" s="52"/>
      <c r="H523" s="146"/>
      <c r="I523" s="122"/>
      <c r="J523"/>
    </row>
    <row r="524" spans="1:10" s="123" customFormat="1" ht="13.5" thickBot="1" x14ac:dyDescent="0.25">
      <c r="A524" s="111"/>
      <c r="B524" s="390"/>
      <c r="C524" s="66" t="s">
        <v>4</v>
      </c>
      <c r="D524" s="140">
        <v>0.05</v>
      </c>
      <c r="E524" s="152"/>
      <c r="F524" s="140">
        <f>E524*D524</f>
        <v>0</v>
      </c>
      <c r="G524" s="47">
        <v>0.2</v>
      </c>
      <c r="H524" s="371">
        <f>F524/G524</f>
        <v>0</v>
      </c>
      <c r="I524" s="199" t="str">
        <f>IF($C$8="","",H524/$C$8*1000)</f>
        <v/>
      </c>
      <c r="J524"/>
    </row>
    <row r="525" spans="1:10" s="123" customFormat="1" ht="13.5" thickBot="1" x14ac:dyDescent="0.25">
      <c r="A525" s="110" t="s">
        <v>393</v>
      </c>
      <c r="B525" s="166" t="s">
        <v>394</v>
      </c>
      <c r="C525" s="67"/>
      <c r="D525" s="145"/>
      <c r="E525" s="145"/>
      <c r="F525" s="145"/>
      <c r="G525" s="52"/>
      <c r="H525" s="146"/>
      <c r="I525" s="122"/>
      <c r="J525"/>
    </row>
    <row r="526" spans="1:10" s="123" customFormat="1" x14ac:dyDescent="0.2">
      <c r="A526" s="110"/>
      <c r="B526" s="148"/>
      <c r="C526" s="65" t="s">
        <v>3</v>
      </c>
      <c r="D526" s="130">
        <v>0.35</v>
      </c>
      <c r="E526" s="131"/>
      <c r="F526" s="130">
        <f>E526*D526</f>
        <v>0</v>
      </c>
      <c r="G526" s="48">
        <v>0.28000000000000003</v>
      </c>
      <c r="H526" s="132"/>
      <c r="I526" s="122"/>
      <c r="J526"/>
    </row>
    <row r="527" spans="1:10" s="123" customFormat="1" ht="13.5" thickBot="1" x14ac:dyDescent="0.25">
      <c r="A527" s="110"/>
      <c r="B527" s="148"/>
      <c r="C527" s="66" t="s">
        <v>3</v>
      </c>
      <c r="D527" s="130">
        <v>0.5</v>
      </c>
      <c r="E527" s="134"/>
      <c r="F527" s="130">
        <f>E527*D527</f>
        <v>0</v>
      </c>
      <c r="G527" s="48">
        <v>0.28000000000000003</v>
      </c>
      <c r="H527" s="132"/>
      <c r="I527" s="122"/>
      <c r="J527"/>
    </row>
    <row r="528" spans="1:10" s="123" customFormat="1" x14ac:dyDescent="0.2">
      <c r="A528" s="110"/>
      <c r="B528" s="137" t="s">
        <v>395</v>
      </c>
      <c r="C528" s="70"/>
      <c r="D528" s="6"/>
      <c r="E528" s="6"/>
      <c r="F528" s="6">
        <f>SUM(F526:F527)</f>
        <v>0</v>
      </c>
      <c r="G528" s="49">
        <v>0.28000000000000003</v>
      </c>
      <c r="H528" s="139">
        <f>F528/G528</f>
        <v>0</v>
      </c>
      <c r="I528" s="199" t="str">
        <f>IF($C$8="","",H528/$C$8*1000)</f>
        <v/>
      </c>
      <c r="J528"/>
    </row>
    <row r="529" spans="1:10" s="123" customFormat="1" ht="13.5" thickBot="1" x14ac:dyDescent="0.25">
      <c r="A529" s="110" t="s">
        <v>791</v>
      </c>
      <c r="B529" s="458" t="s">
        <v>792</v>
      </c>
      <c r="C529" s="67"/>
      <c r="D529" s="34"/>
      <c r="E529" s="31"/>
      <c r="F529" s="145"/>
      <c r="G529" s="52"/>
      <c r="H529" s="146"/>
      <c r="I529" s="122"/>
      <c r="J529"/>
    </row>
    <row r="530" spans="1:10" s="123" customFormat="1" ht="13.5" thickBot="1" x14ac:dyDescent="0.25">
      <c r="A530" s="110"/>
      <c r="B530" s="459"/>
      <c r="C530" s="65" t="s">
        <v>4</v>
      </c>
      <c r="D530" s="19">
        <v>0.2</v>
      </c>
      <c r="E530" s="152"/>
      <c r="F530" s="140">
        <f>E530*D530</f>
        <v>0</v>
      </c>
      <c r="G530" s="50">
        <v>0.2</v>
      </c>
      <c r="H530" s="142"/>
      <c r="I530" s="122"/>
      <c r="J530"/>
    </row>
    <row r="531" spans="1:10" s="123" customFormat="1" ht="13.5" thickBot="1" x14ac:dyDescent="0.25">
      <c r="A531" s="110"/>
      <c r="B531" s="460" t="s">
        <v>793</v>
      </c>
      <c r="C531" s="201"/>
      <c r="D531" s="461"/>
      <c r="E531" s="210"/>
      <c r="F531" s="202">
        <f>SUM(F530)</f>
        <v>0</v>
      </c>
      <c r="G531" s="203">
        <v>0.2</v>
      </c>
      <c r="H531" s="204">
        <f>F531/G531</f>
        <v>0</v>
      </c>
      <c r="I531" s="205" t="str">
        <f>IF($C$8="","",H531/$C$8*1000)</f>
        <v/>
      </c>
      <c r="J531" s="122"/>
    </row>
    <row r="532" spans="1:10" s="123" customFormat="1" ht="13.5" thickBot="1" x14ac:dyDescent="0.25">
      <c r="A532" s="110"/>
      <c r="B532" s="459"/>
      <c r="C532" s="65" t="s">
        <v>3</v>
      </c>
      <c r="D532" s="19">
        <v>0.2</v>
      </c>
      <c r="E532" s="152"/>
      <c r="F532" s="140">
        <f>E532*D532</f>
        <v>0</v>
      </c>
      <c r="G532" s="50">
        <v>0.2</v>
      </c>
      <c r="H532" s="142"/>
      <c r="I532" s="122"/>
      <c r="J532" s="368"/>
    </row>
    <row r="533" spans="1:10" s="123" customFormat="1" x14ac:dyDescent="0.2">
      <c r="A533" s="110"/>
      <c r="B533" s="460" t="s">
        <v>794</v>
      </c>
      <c r="C533" s="201"/>
      <c r="D533" s="461"/>
      <c r="E533" s="210"/>
      <c r="F533" s="202">
        <f>SUM(F532)</f>
        <v>0</v>
      </c>
      <c r="G533" s="203">
        <v>0.2</v>
      </c>
      <c r="H533" s="204">
        <f>F533/G533</f>
        <v>0</v>
      </c>
      <c r="I533" s="205" t="str">
        <f>IF($C$8="","",H533/$C$8*1000)</f>
        <v/>
      </c>
      <c r="J533" s="122"/>
    </row>
    <row r="534" spans="1:10" s="123" customFormat="1" x14ac:dyDescent="0.2">
      <c r="A534" s="110"/>
      <c r="B534" s="462" t="s">
        <v>795</v>
      </c>
      <c r="C534" s="70"/>
      <c r="D534" s="340"/>
      <c r="E534" s="161"/>
      <c r="F534" s="6">
        <f>F531+F533</f>
        <v>0</v>
      </c>
      <c r="G534" s="49">
        <v>0.2</v>
      </c>
      <c r="H534" s="139">
        <f>F534/G534</f>
        <v>0</v>
      </c>
      <c r="I534" s="199" t="str">
        <f>IF($C$8="","",H534/$C$8*1000)</f>
        <v/>
      </c>
      <c r="J534" s="122"/>
    </row>
    <row r="535" spans="1:10" s="123" customFormat="1" x14ac:dyDescent="0.2">
      <c r="A535" s="260" t="s">
        <v>115</v>
      </c>
      <c r="B535" s="254" t="s">
        <v>245</v>
      </c>
      <c r="C535" s="255"/>
      <c r="D535" s="254"/>
      <c r="E535" s="254"/>
      <c r="F535" s="254"/>
      <c r="G535" s="256"/>
      <c r="H535" s="257">
        <f>H467+H490+H501+H508+H515+H522+H524+H528+H534</f>
        <v>0</v>
      </c>
      <c r="I535" s="258" t="str">
        <f>IF($C$8="","",H535/$C$8*1000)</f>
        <v/>
      </c>
      <c r="J535"/>
    </row>
    <row r="536" spans="1:10" s="123" customFormat="1" x14ac:dyDescent="0.2">
      <c r="A536" s="301"/>
      <c r="B536" s="26" t="s">
        <v>456</v>
      </c>
      <c r="C536" s="304"/>
      <c r="D536" s="26"/>
      <c r="E536" s="26"/>
      <c r="F536" s="26"/>
      <c r="G536" s="305"/>
      <c r="H536" s="33">
        <f>H474+H479+H483+H489+H535</f>
        <v>0</v>
      </c>
      <c r="I536" s="28" t="str">
        <f>IF($C$8="","",H536/$C$8*1000)</f>
        <v/>
      </c>
      <c r="J536"/>
    </row>
    <row r="537" spans="1:10" s="123" customFormat="1" x14ac:dyDescent="0.2">
      <c r="A537" s="301"/>
      <c r="B537" s="13"/>
      <c r="C537" s="302"/>
      <c r="D537" s="13"/>
      <c r="E537" s="13"/>
      <c r="F537" s="13"/>
      <c r="G537" s="303"/>
      <c r="H537" s="14"/>
      <c r="I537" s="15"/>
      <c r="J537"/>
    </row>
    <row r="538" spans="1:10" s="123" customFormat="1" x14ac:dyDescent="0.2">
      <c r="A538" s="301"/>
      <c r="B538" s="13" t="s">
        <v>65</v>
      </c>
      <c r="C538" s="302"/>
      <c r="D538" s="13"/>
      <c r="E538" s="13"/>
      <c r="F538" s="13"/>
      <c r="G538" s="303"/>
      <c r="H538" s="14"/>
      <c r="I538" s="15"/>
      <c r="J538"/>
    </row>
    <row r="539" spans="1:10" s="123" customFormat="1" ht="13.5" thickBot="1" x14ac:dyDescent="0.25">
      <c r="A539" s="110" t="s">
        <v>198</v>
      </c>
      <c r="B539" s="166" t="s">
        <v>65</v>
      </c>
      <c r="C539" s="67"/>
      <c r="D539" s="145"/>
      <c r="E539" s="145"/>
      <c r="F539" s="145"/>
      <c r="G539" s="52"/>
      <c r="H539" s="146"/>
      <c r="I539" s="122"/>
      <c r="J539"/>
    </row>
    <row r="540" spans="1:10" s="123" customFormat="1" x14ac:dyDescent="0.2">
      <c r="A540" s="110"/>
      <c r="B540" s="148"/>
      <c r="C540" s="65" t="s">
        <v>4</v>
      </c>
      <c r="D540" s="130">
        <v>0.3</v>
      </c>
      <c r="E540" s="131"/>
      <c r="F540" s="130">
        <f>E540*D540</f>
        <v>0</v>
      </c>
      <c r="G540" s="48">
        <v>0.6</v>
      </c>
      <c r="H540" s="132"/>
      <c r="I540" s="122"/>
      <c r="J540"/>
    </row>
    <row r="541" spans="1:10" s="123" customFormat="1" ht="13.5" thickBot="1" x14ac:dyDescent="0.25">
      <c r="A541" s="110"/>
      <c r="B541" s="5" t="s">
        <v>80</v>
      </c>
      <c r="C541" s="65" t="s">
        <v>4</v>
      </c>
      <c r="D541" s="130">
        <v>2.4</v>
      </c>
      <c r="E541" s="134"/>
      <c r="F541" s="130">
        <f>E541*D541</f>
        <v>0</v>
      </c>
      <c r="G541" s="48">
        <v>0.6</v>
      </c>
      <c r="H541" s="132"/>
      <c r="I541" s="122"/>
      <c r="J541"/>
    </row>
    <row r="542" spans="1:10" s="123" customFormat="1" ht="13.5" thickBot="1" x14ac:dyDescent="0.25">
      <c r="A542" s="110"/>
      <c r="B542" s="200" t="s">
        <v>457</v>
      </c>
      <c r="C542" s="201"/>
      <c r="D542" s="202"/>
      <c r="E542" s="210"/>
      <c r="F542" s="202">
        <f>SUM(F540:F541)</f>
        <v>0</v>
      </c>
      <c r="G542" s="203">
        <v>0.6</v>
      </c>
      <c r="H542" s="204">
        <f>F542/G542</f>
        <v>0</v>
      </c>
      <c r="I542" s="217" t="str">
        <f>IF($C$8="","",H542/$C$8*1000)</f>
        <v/>
      </c>
      <c r="J542"/>
    </row>
    <row r="543" spans="1:10" s="123" customFormat="1" ht="13.5" thickBot="1" x14ac:dyDescent="0.25">
      <c r="A543" s="110"/>
      <c r="B543" s="148"/>
      <c r="C543" s="65" t="s">
        <v>3</v>
      </c>
      <c r="D543" s="130">
        <v>0.6</v>
      </c>
      <c r="E543" s="152"/>
      <c r="F543" s="130">
        <f>E543*D543</f>
        <v>0</v>
      </c>
      <c r="G543" s="48">
        <v>0.6</v>
      </c>
      <c r="H543" s="132"/>
      <c r="I543" s="122"/>
      <c r="J543"/>
    </row>
    <row r="544" spans="1:10" s="123" customFormat="1" x14ac:dyDescent="0.2">
      <c r="A544" s="110"/>
      <c r="B544" s="200" t="s">
        <v>458</v>
      </c>
      <c r="C544" s="201"/>
      <c r="D544" s="202"/>
      <c r="E544" s="210"/>
      <c r="F544" s="202">
        <f>SUM(F543)</f>
        <v>0</v>
      </c>
      <c r="G544" s="203">
        <v>0.6</v>
      </c>
      <c r="H544" s="204">
        <f>F544/G544</f>
        <v>0</v>
      </c>
      <c r="I544" s="217" t="str">
        <f>IF($C$8="","",H544/$C$8*1000)</f>
        <v/>
      </c>
      <c r="J544"/>
    </row>
    <row r="545" spans="1:10" s="123" customFormat="1" x14ac:dyDescent="0.2">
      <c r="A545" s="110"/>
      <c r="B545" s="137" t="s">
        <v>465</v>
      </c>
      <c r="C545" s="70"/>
      <c r="D545" s="6"/>
      <c r="E545" s="6"/>
      <c r="F545" s="6">
        <f>F542+F544</f>
        <v>0</v>
      </c>
      <c r="G545" s="49">
        <v>0.6</v>
      </c>
      <c r="H545" s="139">
        <f>F545/G545</f>
        <v>0</v>
      </c>
      <c r="I545" s="199" t="str">
        <f>IF($C$8="","",H545/$C$8*1000)</f>
        <v/>
      </c>
      <c r="J545"/>
    </row>
    <row r="546" spans="1:10" s="123" customFormat="1" x14ac:dyDescent="0.2">
      <c r="A546" s="111"/>
      <c r="B546" s="140"/>
      <c r="C546" s="66"/>
      <c r="D546" s="140"/>
      <c r="E546" s="140"/>
      <c r="F546" s="140"/>
      <c r="G546" s="50"/>
      <c r="H546" s="157"/>
      <c r="I546" s="122"/>
      <c r="J546" s="122"/>
    </row>
    <row r="547" spans="1:10" s="123" customFormat="1" x14ac:dyDescent="0.2">
      <c r="A547" s="301"/>
      <c r="B547" s="13" t="s">
        <v>629</v>
      </c>
      <c r="C547" s="302"/>
      <c r="D547" s="13"/>
      <c r="E547" s="13"/>
      <c r="F547" s="13"/>
      <c r="G547" s="303"/>
      <c r="H547" s="14"/>
      <c r="I547" s="15"/>
      <c r="J547"/>
    </row>
    <row r="548" spans="1:10" s="123" customFormat="1" ht="13.5" thickBot="1" x14ac:dyDescent="0.25">
      <c r="A548" s="110" t="s">
        <v>628</v>
      </c>
      <c r="B548" s="166" t="s">
        <v>629</v>
      </c>
      <c r="C548" s="67"/>
      <c r="D548" s="145"/>
      <c r="E548" s="145"/>
      <c r="F548" s="145"/>
      <c r="G548" s="52"/>
      <c r="H548" s="146"/>
      <c r="I548" s="122"/>
      <c r="J548"/>
    </row>
    <row r="549" spans="1:10" s="123" customFormat="1" x14ac:dyDescent="0.2">
      <c r="A549" s="110"/>
      <c r="B549" s="151"/>
      <c r="C549" s="68" t="s">
        <v>4</v>
      </c>
      <c r="D549" s="119">
        <v>0.2</v>
      </c>
      <c r="E549" s="215"/>
      <c r="F549" s="119">
        <f>E549*D549</f>
        <v>0</v>
      </c>
      <c r="G549" s="45">
        <v>0.4</v>
      </c>
      <c r="H549" s="139">
        <f>F549/G549</f>
        <v>0</v>
      </c>
      <c r="I549" s="199" t="str">
        <f>IF($C$8="","",H549/$C$8*1000)</f>
        <v/>
      </c>
      <c r="J549" s="122"/>
    </row>
    <row r="550" spans="1:10" s="123" customFormat="1" x14ac:dyDescent="0.2">
      <c r="A550" s="110"/>
      <c r="B550" s="268" t="s">
        <v>644</v>
      </c>
      <c r="C550" s="269"/>
      <c r="D550" s="268"/>
      <c r="E550" s="268"/>
      <c r="F550" s="268"/>
      <c r="G550" s="270"/>
      <c r="H550" s="419">
        <f>H234+H258+H274+H363+H390+H444+H452-H490+H492+H535+H545+H549</f>
        <v>0</v>
      </c>
      <c r="I550" s="419" t="str">
        <f>IF($C$8="","",H550/$C$8*1000)</f>
        <v/>
      </c>
      <c r="J550"/>
    </row>
    <row r="551" spans="1:10" x14ac:dyDescent="0.2">
      <c r="A551" s="110"/>
      <c r="H551" s="39"/>
      <c r="I551" s="122"/>
      <c r="J551"/>
    </row>
    <row r="552" spans="1:10" x14ac:dyDescent="0.2">
      <c r="A552" s="267" t="s">
        <v>258</v>
      </c>
      <c r="B552" s="90" t="s">
        <v>257</v>
      </c>
      <c r="C552" s="89"/>
      <c r="D552" s="89"/>
      <c r="E552" s="89"/>
      <c r="F552" s="89"/>
      <c r="G552" s="89"/>
      <c r="H552" s="420">
        <f>H550-H549-H545-H491</f>
        <v>0</v>
      </c>
      <c r="I552" s="420" t="str">
        <f>IF($C$8="","",H552/$C$8*1000)</f>
        <v/>
      </c>
      <c r="J552"/>
    </row>
    <row r="553" spans="1:10" x14ac:dyDescent="0.2">
      <c r="A553" s="110"/>
      <c r="B553" s="16"/>
      <c r="C553" s="116"/>
      <c r="D553" s="116"/>
      <c r="E553" s="116"/>
      <c r="F553" s="116"/>
      <c r="G553" s="116"/>
      <c r="H553" s="117"/>
      <c r="I553" s="122"/>
      <c r="J553"/>
    </row>
    <row r="554" spans="1:10" s="123" customFormat="1" x14ac:dyDescent="0.2">
      <c r="A554" s="108"/>
      <c r="J554"/>
    </row>
    <row r="555" spans="1:10" s="123" customFormat="1" x14ac:dyDescent="0.2">
      <c r="A555" s="108"/>
      <c r="J555" s="121"/>
    </row>
    <row r="556" spans="1:10" s="123" customFormat="1" x14ac:dyDescent="0.2">
      <c r="A556" s="108"/>
      <c r="J556" s="121"/>
    </row>
    <row r="557" spans="1:10" s="123" customFormat="1" x14ac:dyDescent="0.2">
      <c r="A557" s="108"/>
      <c r="J557" s="121"/>
    </row>
    <row r="558" spans="1:10" s="123" customFormat="1" x14ac:dyDescent="0.2">
      <c r="A558" s="108"/>
      <c r="J558" s="121"/>
    </row>
    <row r="559" spans="1:10" s="123" customFormat="1" x14ac:dyDescent="0.2">
      <c r="A559" s="108"/>
      <c r="J559" s="121"/>
    </row>
    <row r="560" spans="1:10" s="123" customFormat="1" x14ac:dyDescent="0.2">
      <c r="A560" s="108"/>
      <c r="J560" s="121"/>
    </row>
    <row r="561" spans="1:10" s="123" customFormat="1" x14ac:dyDescent="0.2">
      <c r="A561" s="108"/>
      <c r="J561" s="121"/>
    </row>
    <row r="562" spans="1:10" s="123" customFormat="1" x14ac:dyDescent="0.2">
      <c r="A562" s="108"/>
      <c r="J562" s="121"/>
    </row>
    <row r="563" spans="1:10" s="123" customFormat="1" x14ac:dyDescent="0.2">
      <c r="A563" s="108"/>
      <c r="J563" s="121"/>
    </row>
    <row r="564" spans="1:10" s="123" customFormat="1" x14ac:dyDescent="0.2">
      <c r="A564" s="108"/>
      <c r="J564" s="121"/>
    </row>
    <row r="565" spans="1:10" s="123" customFormat="1" x14ac:dyDescent="0.2">
      <c r="A565" s="108"/>
      <c r="J565" s="121"/>
    </row>
    <row r="566" spans="1:10" s="123" customFormat="1" x14ac:dyDescent="0.2">
      <c r="A566" s="108"/>
      <c r="J566" s="121"/>
    </row>
    <row r="567" spans="1:10" s="123" customFormat="1" x14ac:dyDescent="0.2">
      <c r="A567" s="108"/>
      <c r="J567" s="121"/>
    </row>
    <row r="568" spans="1:10" s="123" customFormat="1" x14ac:dyDescent="0.2">
      <c r="A568" s="108"/>
      <c r="J568" s="121"/>
    </row>
    <row r="569" spans="1:10" s="123" customFormat="1" x14ac:dyDescent="0.2">
      <c r="A569" s="108"/>
      <c r="J569" s="121"/>
    </row>
    <row r="570" spans="1:10" s="123" customFormat="1" x14ac:dyDescent="0.2">
      <c r="A570" s="108"/>
      <c r="J570" s="121"/>
    </row>
    <row r="571" spans="1:10" s="123" customFormat="1" x14ac:dyDescent="0.2">
      <c r="A571" s="108"/>
      <c r="J571" s="121"/>
    </row>
    <row r="572" spans="1:10" s="123" customFormat="1" x14ac:dyDescent="0.2">
      <c r="A572" s="108"/>
      <c r="J572" s="121"/>
    </row>
  </sheetData>
  <sheetProtection password="90C1" sheet="1"/>
  <mergeCells count="7">
    <mergeCell ref="C7:D7"/>
    <mergeCell ref="C8:D8"/>
    <mergeCell ref="E8:G8"/>
    <mergeCell ref="A1:J2"/>
    <mergeCell ref="A3:J3"/>
    <mergeCell ref="C5:D5"/>
    <mergeCell ref="E5:J5"/>
  </mergeCells>
  <phoneticPr fontId="22" type="noConversion"/>
  <dataValidations count="1">
    <dataValidation type="whole" operator="greaterThanOrEqual" allowBlank="1" showInputMessage="1" showErrorMessage="1" errorTitle="ERREUR - Données négatives" error="Seules les quantités dispensées sont à saisir !_x000a_" sqref="E524 E543 E540:E541 E526:E527 E389 E385 E395 E397 E401 E403 E405 E407 E411 E413 E417:E420 E422:E423 E427 E429:E430 E440 E448 E450 E457:E460 E463:E465 E471:E473 E434:E438 E517 E513 E510:E511 E505:E506 E503 E499 E495:E497 E489 E484:E485 E482 E475:E476 E549 E328:E332 E223 E228:E232 E279:E282 E272 E270 E266 E238 E240:E241 E247:E249 E251 E253:E254 E257 E262:E264 E243 E312:E316 E307:E309 E298 E302:E303 E319:E322 E324 E295:E296 E289:E290 E284:E285 E360:E361 E354 E352 E347:E348 E343:E345 E339 E335:E336 E381:E383 E373:E378 E367:E370 E160:E162 E218:E220 E187:E190 E195:E197 E170 E174:E176 E179:E182 E165:E167 E129:E133 E138:E139 E142:E146 E148:E150 E154 E34 E36 E40 E15:E16 E19:E21 E26:E29 E52:E56 E44 E46:E48 E58:E60 E66:E69 E122:E126 E95 E90:E91 E103:E104 E97:E98 E112:E115 E81 E77 E71:E73 E84:E86 E118:E119 E204:E209 E214:E215 E519:E520 E192:E193 E199:E200 E530:E534">
      <formula1>0</formula1>
    </dataValidation>
  </dataValidations>
  <pageMargins left="0.2" right="0.2" top="0.55000000000000004" bottom="0.52" header="0.27559055118110237" footer="0.27559055118110237"/>
  <pageSetup paperSize="9" scale="83" orientation="portrait" r:id="rId1"/>
  <headerFooter alignWithMargins="0">
    <oddFooter>&amp;L&amp;9&amp;F/&amp;A&amp;R&amp;P/&amp;N</oddFooter>
  </headerFooter>
  <rowBreaks count="7" manualBreakCount="7">
    <brk id="63" max="16383" man="1"/>
    <brk id="135" max="16383" man="1"/>
    <brk id="203" max="16383" man="1"/>
    <brk id="275" max="16383" man="1"/>
    <brk id="340" max="16383" man="1"/>
    <brk id="409" max="16383" man="1"/>
    <brk id="48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17"/>
  </sheetPr>
  <dimension ref="A1:A204"/>
  <sheetViews>
    <sheetView workbookViewId="0">
      <selection activeCell="K30" sqref="K30"/>
    </sheetView>
  </sheetViews>
  <sheetFormatPr baseColWidth="10" defaultRowHeight="12.75" x14ac:dyDescent="0.2"/>
  <sheetData>
    <row r="1" spans="1:1" x14ac:dyDescent="0.2">
      <c r="A1" s="236" t="s">
        <v>558</v>
      </c>
    </row>
    <row r="21" spans="1:1" x14ac:dyDescent="0.2">
      <c r="A21" s="236" t="s">
        <v>559</v>
      </c>
    </row>
    <row r="41" spans="1:1" x14ac:dyDescent="0.2">
      <c r="A41" s="236" t="s">
        <v>560</v>
      </c>
    </row>
    <row r="62" spans="1:1" x14ac:dyDescent="0.2">
      <c r="A62" s="236" t="s">
        <v>561</v>
      </c>
    </row>
    <row r="81" spans="1:1" x14ac:dyDescent="0.2">
      <c r="A81" s="236" t="s">
        <v>562</v>
      </c>
    </row>
    <row r="101" spans="1:1" x14ac:dyDescent="0.2">
      <c r="A101" s="236" t="s">
        <v>563</v>
      </c>
    </row>
    <row r="121" spans="1:1" x14ac:dyDescent="0.2">
      <c r="A121" s="236" t="s">
        <v>564</v>
      </c>
    </row>
    <row r="140" spans="1:1" x14ac:dyDescent="0.2">
      <c r="A140" s="236" t="s">
        <v>565</v>
      </c>
    </row>
    <row r="161" spans="1:1" x14ac:dyDescent="0.2">
      <c r="A161" s="236" t="s">
        <v>566</v>
      </c>
    </row>
    <row r="182" spans="1:1" x14ac:dyDescent="0.2">
      <c r="A182" s="236" t="s">
        <v>567</v>
      </c>
    </row>
    <row r="203" spans="1:1" x14ac:dyDescent="0.2">
      <c r="A203" s="236" t="s">
        <v>569</v>
      </c>
    </row>
    <row r="204" spans="1:1" x14ac:dyDescent="0.2">
      <c r="A204" s="236" t="s">
        <v>568</v>
      </c>
    </row>
  </sheetData>
  <sheetProtection selectLockedCells="1"/>
  <phoneticPr fontId="22" type="noConversion"/>
  <printOptions horizontalCentered="1"/>
  <pageMargins left="0.18" right="0.23622047244094491" top="0.70866141732283472" bottom="0.62992125984251968" header="0.35433070866141736" footer="0.35433070866141736"/>
  <pageSetup paperSize="9" orientation="portrait" r:id="rId1"/>
  <headerFooter alignWithMargins="0">
    <oddHeader>&amp;C&amp;"Arial,Gras"&amp;12Consommation en antibiotiques - Année 2015</oddHeader>
    <oddFooter>&amp;L&amp;Z&amp;F&amp;R&amp;P/&amp;N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indexed="57"/>
  </sheetPr>
  <dimension ref="A1:A179"/>
  <sheetViews>
    <sheetView workbookViewId="0">
      <selection activeCell="N22" sqref="N22"/>
    </sheetView>
  </sheetViews>
  <sheetFormatPr baseColWidth="10" defaultRowHeight="12.75" x14ac:dyDescent="0.2"/>
  <sheetData>
    <row r="1" spans="1:1" x14ac:dyDescent="0.2">
      <c r="A1" s="236" t="s">
        <v>610</v>
      </c>
    </row>
    <row r="32" spans="1:1" x14ac:dyDescent="0.2">
      <c r="A32" s="236" t="s">
        <v>799</v>
      </c>
    </row>
    <row r="33" spans="1:1" x14ac:dyDescent="0.2">
      <c r="A33" s="236" t="s">
        <v>798</v>
      </c>
    </row>
    <row r="62" spans="1:1" x14ac:dyDescent="0.2">
      <c r="A62" s="236" t="s">
        <v>611</v>
      </c>
    </row>
    <row r="89" spans="1:1" x14ac:dyDescent="0.2">
      <c r="A89" s="236" t="s">
        <v>612</v>
      </c>
    </row>
    <row r="120" spans="1:1" x14ac:dyDescent="0.2">
      <c r="A120" s="236" t="s">
        <v>613</v>
      </c>
    </row>
    <row r="149" spans="1:1" x14ac:dyDescent="0.2">
      <c r="A149" s="236" t="s">
        <v>614</v>
      </c>
    </row>
    <row r="178" spans="1:1" x14ac:dyDescent="0.2">
      <c r="A178" s="236" t="s">
        <v>615</v>
      </c>
    </row>
    <row r="179" spans="1:1" x14ac:dyDescent="0.2">
      <c r="A179" s="378" t="s">
        <v>584</v>
      </c>
    </row>
  </sheetData>
  <sheetProtection selectLockedCells="1"/>
  <phoneticPr fontId="22" type="noConversion"/>
  <printOptions horizontalCentered="1"/>
  <pageMargins left="0.39370078740157483" right="0.35433070866141736" top="0.98425196850393704" bottom="0.98425196850393704" header="0.51181102362204722" footer="0.51181102362204722"/>
  <pageSetup paperSize="9" orientation="landscape" r:id="rId1"/>
  <headerFooter alignWithMargins="0">
    <oddHeader>&amp;C&amp;"Arial,Gras"&amp;12Consommation en antibiotiques - Année 2015</oddHeader>
    <oddFooter>&amp;L&amp;Z&amp;F&amp;R&amp;P/&amp;N</oddFooter>
  </headerFooter>
  <rowBreaks count="6" manualBreakCount="6">
    <brk id="31" max="16383" man="1"/>
    <brk id="61" max="16383" man="1"/>
    <brk id="88" max="16383" man="1"/>
    <brk id="119" max="16383" man="1"/>
    <brk id="148" max="16383" man="1"/>
    <brk id="177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2"/>
  <sheetViews>
    <sheetView workbookViewId="0">
      <selection activeCell="M18" sqref="M18"/>
    </sheetView>
  </sheetViews>
  <sheetFormatPr baseColWidth="10" defaultRowHeight="12.75" x14ac:dyDescent="0.2"/>
  <cols>
    <col min="1" max="1" width="26.42578125" customWidth="1"/>
    <col min="2" max="2" width="13.28515625" customWidth="1"/>
    <col min="3" max="3" width="16.7109375" customWidth="1"/>
    <col min="4" max="4" width="14.42578125" customWidth="1"/>
    <col min="5" max="5" width="12.5703125" customWidth="1"/>
    <col min="6" max="6" width="13.140625" bestFit="1" customWidth="1"/>
    <col min="7" max="7" width="12.42578125" bestFit="1" customWidth="1"/>
    <col min="8" max="8" width="13.140625" bestFit="1" customWidth="1"/>
    <col min="9" max="9" width="12.42578125" bestFit="1" customWidth="1"/>
    <col min="10" max="10" width="27.42578125" customWidth="1"/>
    <col min="11" max="11" width="12.42578125" bestFit="1" customWidth="1"/>
    <col min="15" max="15" width="18.7109375" bestFit="1" customWidth="1"/>
    <col min="17" max="17" width="11" customWidth="1"/>
    <col min="18" max="18" width="10.7109375" customWidth="1"/>
    <col min="20" max="21" width="12.5703125" bestFit="1" customWidth="1"/>
  </cols>
  <sheetData>
    <row r="1" spans="1:21" x14ac:dyDescent="0.2">
      <c r="A1" s="236" t="s">
        <v>443</v>
      </c>
      <c r="B1" s="499" t="s">
        <v>447</v>
      </c>
      <c r="C1" s="499"/>
      <c r="E1" s="499" t="s">
        <v>446</v>
      </c>
      <c r="F1" s="499"/>
      <c r="J1" s="377" t="s">
        <v>570</v>
      </c>
      <c r="K1" s="276" t="s">
        <v>578</v>
      </c>
      <c r="L1" s="276" t="s">
        <v>263</v>
      </c>
      <c r="M1" s="276" t="s">
        <v>264</v>
      </c>
      <c r="N1" s="276" t="s">
        <v>579</v>
      </c>
      <c r="O1" s="276" t="s">
        <v>580</v>
      </c>
      <c r="P1" s="276" t="s">
        <v>266</v>
      </c>
      <c r="Q1" s="276" t="s">
        <v>267</v>
      </c>
      <c r="R1" s="276" t="s">
        <v>268</v>
      </c>
      <c r="S1" s="276" t="s">
        <v>269</v>
      </c>
      <c r="T1" s="276" t="s">
        <v>509</v>
      </c>
      <c r="U1" s="276" t="s">
        <v>581</v>
      </c>
    </row>
    <row r="2" spans="1:21" x14ac:dyDescent="0.2">
      <c r="A2" s="275" t="s">
        <v>262</v>
      </c>
      <c r="B2" s="276" t="s">
        <v>441</v>
      </c>
      <c r="C2" s="276" t="s">
        <v>442</v>
      </c>
      <c r="D2" s="276" t="s">
        <v>430</v>
      </c>
      <c r="E2" s="276" t="s">
        <v>486</v>
      </c>
      <c r="F2" s="276" t="s">
        <v>487</v>
      </c>
      <c r="J2" t="s">
        <v>448</v>
      </c>
      <c r="K2" s="277">
        <f>IF('Total établissement'!$H$550&lt;&gt;0,'Total établissement'!$H$63,'Total étab automatique'!$H$63)</f>
        <v>0</v>
      </c>
      <c r="L2" s="277">
        <f>Médecine!H63</f>
        <v>0</v>
      </c>
      <c r="M2" s="277">
        <f>Chirurgie!$H$63</f>
        <v>0</v>
      </c>
      <c r="N2" s="277">
        <f>Réanimation!$H$63</f>
        <v>0</v>
      </c>
      <c r="O2" s="277">
        <f>'Gynécologie-Obstétrique'!$H$63</f>
        <v>0</v>
      </c>
      <c r="P2" s="277">
        <f>Pédiatrie!$H$63</f>
        <v>0</v>
      </c>
      <c r="Q2" s="277">
        <f>SSR!$H$63</f>
        <v>0</v>
      </c>
      <c r="R2" s="277">
        <f>SLD!$H$63</f>
        <v>0</v>
      </c>
      <c r="S2" s="277">
        <f>Psychiatrie!$H$63</f>
        <v>0</v>
      </c>
      <c r="T2" s="277">
        <f>Hématologie!$H$63</f>
        <v>0</v>
      </c>
      <c r="U2" s="277">
        <f>'Maladie inf'!$H$63</f>
        <v>0</v>
      </c>
    </row>
    <row r="3" spans="1:21" x14ac:dyDescent="0.2">
      <c r="A3" t="s">
        <v>74</v>
      </c>
      <c r="B3" s="277">
        <f>IF('Total établissement'!$H$550&lt;&gt;0,'Total établissement'!$H$70,'Total étab automatique'!$H$70)</f>
        <v>0</v>
      </c>
      <c r="C3" s="277">
        <f>IF('Total établissement'!$H$550&lt;&gt;0,'Total établissement'!$H$74,'Total étab automatique'!$H$74)</f>
        <v>0</v>
      </c>
      <c r="D3" s="277">
        <f>SUM(B3:C3)</f>
        <v>0</v>
      </c>
      <c r="E3" s="288">
        <f>IF(D3=0,0,B3/D3*100)</f>
        <v>0</v>
      </c>
      <c r="F3" s="288">
        <f>IF(D3=0,0,C3/D3*100)</f>
        <v>0</v>
      </c>
      <c r="G3" s="287"/>
      <c r="J3" t="s">
        <v>571</v>
      </c>
      <c r="K3" s="277">
        <f>IF('Total établissement'!$H$550&lt;&gt;0,'Total établissement'!$H$75,'Total étab automatique'!$H$75)</f>
        <v>0</v>
      </c>
      <c r="L3" s="277">
        <f>Médecine!H75</f>
        <v>0</v>
      </c>
      <c r="M3" s="277">
        <f>Chirurgie!$H$75</f>
        <v>0</v>
      </c>
      <c r="N3" s="277">
        <f>Réanimation!$H$75</f>
        <v>0</v>
      </c>
      <c r="O3" s="277">
        <f>'Gynécologie-Obstétrique'!$H$75</f>
        <v>0</v>
      </c>
      <c r="P3" s="277">
        <f>Pédiatrie!$H$75</f>
        <v>0</v>
      </c>
      <c r="Q3" s="277">
        <f>SSR!$H$75</f>
        <v>0</v>
      </c>
      <c r="R3" s="277">
        <f>SLD!$H$75</f>
        <v>0</v>
      </c>
      <c r="S3" s="277">
        <f>Psychiatrie!$H$75</f>
        <v>0</v>
      </c>
      <c r="T3" s="277">
        <f>Hématologie!$H$75</f>
        <v>0</v>
      </c>
      <c r="U3" s="277">
        <f>'Maladie inf'!$H$75</f>
        <v>0</v>
      </c>
    </row>
    <row r="4" spans="1:21" x14ac:dyDescent="0.2">
      <c r="A4" t="s">
        <v>263</v>
      </c>
      <c r="B4" s="277">
        <f>Médecine!$H$70</f>
        <v>0</v>
      </c>
      <c r="C4" s="277">
        <f>Médecine!$H$74</f>
        <v>0</v>
      </c>
      <c r="D4" s="277">
        <f>SUM(B4:C4)</f>
        <v>0</v>
      </c>
      <c r="E4" s="288">
        <f t="shared" ref="E4:E13" si="0">IF(D4=0,0,B4/D4*100)</f>
        <v>0</v>
      </c>
      <c r="F4" s="288">
        <f t="shared" ref="F4:F13" si="1">IF(D4=0,0,C4/D4*100)</f>
        <v>0</v>
      </c>
      <c r="G4" s="287"/>
      <c r="J4" t="s">
        <v>576</v>
      </c>
      <c r="K4" s="277">
        <f>IF('Total établissement'!$H$550&lt;&gt;0,'Total établissement'!$H$41,'Total étab automatique'!$H$41)</f>
        <v>0</v>
      </c>
      <c r="L4" s="277">
        <f>Médecine!H41</f>
        <v>0</v>
      </c>
      <c r="M4" s="277">
        <f>Chirurgie!$H$41</f>
        <v>0</v>
      </c>
      <c r="N4" s="277">
        <f>Réanimation!$H$41</f>
        <v>0</v>
      </c>
      <c r="O4" s="277">
        <f>'Gynécologie-Obstétrique'!$H$41</f>
        <v>0</v>
      </c>
      <c r="P4" s="277">
        <f>Pédiatrie!$H$41</f>
        <v>0</v>
      </c>
      <c r="Q4" s="277">
        <f>SSR!$H$41</f>
        <v>0</v>
      </c>
      <c r="R4" s="277">
        <f>SLD!$H$41</f>
        <v>0</v>
      </c>
      <c r="S4" s="277">
        <f>Psychiatrie!$H$41</f>
        <v>0</v>
      </c>
      <c r="T4" s="277">
        <f>Hématologie!$H$41</f>
        <v>0</v>
      </c>
      <c r="U4" s="277">
        <f>'Maladie inf'!$H$41</f>
        <v>0</v>
      </c>
    </row>
    <row r="5" spans="1:21" x14ac:dyDescent="0.2">
      <c r="A5" t="s">
        <v>509</v>
      </c>
      <c r="B5" s="277">
        <f>Hématologie!$H$70</f>
        <v>0</v>
      </c>
      <c r="C5" s="277">
        <f>Hématologie!$H$74</f>
        <v>0</v>
      </c>
      <c r="D5" s="277">
        <f>SUM(B5:C5)</f>
        <v>0</v>
      </c>
      <c r="E5" s="288">
        <f t="shared" si="0"/>
        <v>0</v>
      </c>
      <c r="F5" s="288">
        <f t="shared" si="1"/>
        <v>0</v>
      </c>
      <c r="G5" s="287"/>
      <c r="J5" t="s">
        <v>572</v>
      </c>
      <c r="K5" s="277">
        <f>IF('Total établissement'!$H$550&lt;&gt;0,'Total établissement'!$H$156,'Total étab automatique'!$H$156)</f>
        <v>0</v>
      </c>
      <c r="L5" s="277">
        <f>Médecine!H156</f>
        <v>0</v>
      </c>
      <c r="M5" s="277">
        <f>Chirurgie!$H$156</f>
        <v>0</v>
      </c>
      <c r="N5" s="277">
        <f>Réanimation!$H$156</f>
        <v>0</v>
      </c>
      <c r="O5" s="277">
        <f>'Gynécologie-Obstétrique'!$H$156</f>
        <v>0</v>
      </c>
      <c r="P5" s="277">
        <f>Pédiatrie!$H$156</f>
        <v>0</v>
      </c>
      <c r="Q5" s="277">
        <f>SSR!$H$156</f>
        <v>0</v>
      </c>
      <c r="R5" s="277">
        <f>SLD!$H$156</f>
        <v>0</v>
      </c>
      <c r="S5" s="277">
        <f>Psychiatrie!$H$156</f>
        <v>0</v>
      </c>
      <c r="T5" s="277">
        <f>Hématologie!$H$156</f>
        <v>0</v>
      </c>
      <c r="U5" s="277">
        <f>'Maladie inf'!$H$156</f>
        <v>0</v>
      </c>
    </row>
    <row r="6" spans="1:21" x14ac:dyDescent="0.2">
      <c r="A6" t="s">
        <v>510</v>
      </c>
      <c r="B6" s="277">
        <f>'Maladie inf'!$H$70</f>
        <v>0</v>
      </c>
      <c r="C6" s="277">
        <f>'Maladie inf'!$H$74</f>
        <v>0</v>
      </c>
      <c r="D6" s="277">
        <f>SUM(B6:C6)</f>
        <v>0</v>
      </c>
      <c r="E6" s="288">
        <f t="shared" si="0"/>
        <v>0</v>
      </c>
      <c r="F6" s="288">
        <f t="shared" si="1"/>
        <v>0</v>
      </c>
      <c r="G6" s="287"/>
      <c r="J6" t="s">
        <v>19</v>
      </c>
      <c r="K6" s="277">
        <f>IF('Total établissement'!$H$550&lt;&gt;0,'Total établissement'!$H$203,'Total étab automatique'!$H$203)</f>
        <v>0</v>
      </c>
      <c r="L6" s="277">
        <f>Médecine!H203</f>
        <v>0</v>
      </c>
      <c r="M6" s="277">
        <f>Chirurgie!$H$203</f>
        <v>0</v>
      </c>
      <c r="N6" s="277">
        <f>Réanimation!$H$203</f>
        <v>0</v>
      </c>
      <c r="O6" s="277">
        <f>'Gynécologie-Obstétrique'!$H$203</f>
        <v>0</v>
      </c>
      <c r="P6" s="277">
        <f>Pédiatrie!$H$203</f>
        <v>0</v>
      </c>
      <c r="Q6" s="277">
        <f>SSR!$H$203</f>
        <v>0</v>
      </c>
      <c r="R6" s="277">
        <f>SLD!$H$203</f>
        <v>0</v>
      </c>
      <c r="S6" s="277">
        <f>Psychiatrie!$H$203</f>
        <v>0</v>
      </c>
      <c r="T6" s="277">
        <f>Hématologie!$H$203</f>
        <v>0</v>
      </c>
      <c r="U6" s="277">
        <f>'Maladie inf'!$H$203</f>
        <v>0</v>
      </c>
    </row>
    <row r="7" spans="1:21" x14ac:dyDescent="0.2">
      <c r="A7" t="s">
        <v>264</v>
      </c>
      <c r="B7" s="277">
        <f>Chirurgie!$H$70</f>
        <v>0</v>
      </c>
      <c r="C7" s="277">
        <f>Chirurgie!$H$74</f>
        <v>0</v>
      </c>
      <c r="D7" s="277">
        <f t="shared" ref="D7:D13" si="2">SUM(B7:C7)</f>
        <v>0</v>
      </c>
      <c r="E7" s="288">
        <f t="shared" si="0"/>
        <v>0</v>
      </c>
      <c r="F7" s="288">
        <f t="shared" si="1"/>
        <v>0</v>
      </c>
      <c r="G7" s="287"/>
      <c r="J7" t="s">
        <v>94</v>
      </c>
      <c r="K7" s="277">
        <f>IF('Total établissement'!$H$550&lt;&gt;0,'Total établissement'!$H$224,'Total étab automatique'!$H$224)</f>
        <v>0</v>
      </c>
      <c r="L7" s="277">
        <f>Médecine!H224</f>
        <v>0</v>
      </c>
      <c r="M7" s="277">
        <f>Chirurgie!$H$224</f>
        <v>0</v>
      </c>
      <c r="N7" s="277">
        <f>Réanimation!$H$224</f>
        <v>0</v>
      </c>
      <c r="O7" s="277">
        <f>'Gynécologie-Obstétrique'!$H$224</f>
        <v>0</v>
      </c>
      <c r="P7" s="277">
        <f>Pédiatrie!$H$224</f>
        <v>0</v>
      </c>
      <c r="Q7" s="277">
        <f>SSR!$H$224</f>
        <v>0</v>
      </c>
      <c r="R7" s="277">
        <f>SLD!$H$224</f>
        <v>0</v>
      </c>
      <c r="S7" s="277">
        <f>Psychiatrie!$H$224</f>
        <v>0</v>
      </c>
      <c r="T7" s="277">
        <f>Hématologie!$H$224</f>
        <v>0</v>
      </c>
      <c r="U7" s="277">
        <f>'Maladie inf'!$H$224</f>
        <v>0</v>
      </c>
    </row>
    <row r="8" spans="1:21" x14ac:dyDescent="0.2">
      <c r="A8" t="s">
        <v>265</v>
      </c>
      <c r="B8" s="277">
        <f>Réanimation!$H$70</f>
        <v>0</v>
      </c>
      <c r="C8" s="277">
        <f>Réanimation!$H$74</f>
        <v>0</v>
      </c>
      <c r="D8" s="277">
        <f t="shared" si="2"/>
        <v>0</v>
      </c>
      <c r="E8" s="288">
        <f t="shared" si="0"/>
        <v>0</v>
      </c>
      <c r="F8" s="288">
        <f t="shared" si="1"/>
        <v>0</v>
      </c>
      <c r="G8" s="287"/>
      <c r="J8" t="s">
        <v>577</v>
      </c>
      <c r="K8" s="277">
        <f>IF('Total établissement'!$H$550&lt;&gt;0,'Total établissement'!$H$234-SUM(K2:K7),'Total étab automatique'!$H$234-SUM(K2:K7))</f>
        <v>0</v>
      </c>
      <c r="L8" s="277">
        <f>Médecine!H234-SUM(L2:L7)</f>
        <v>0</v>
      </c>
      <c r="M8" s="277">
        <f>Chirurgie!$H$234-SUM(M2:M7)</f>
        <v>0</v>
      </c>
      <c r="N8" s="277">
        <f>Réanimation!$H$234-SUM(N2:N7)</f>
        <v>0</v>
      </c>
      <c r="O8" s="277">
        <f>'Gynécologie-Obstétrique'!$H$234-SUM(O2:O7)</f>
        <v>0</v>
      </c>
      <c r="P8" s="277">
        <f>Pédiatrie!$H$234-SUM(P2:P7)</f>
        <v>0</v>
      </c>
      <c r="Q8" s="277">
        <f>SSR!$H$234-SUM(Q2:Q7)</f>
        <v>0</v>
      </c>
      <c r="R8" s="277">
        <f>SLD!$H$234-SUM(R2:R7)</f>
        <v>0</v>
      </c>
      <c r="S8" s="277">
        <f>Psychiatrie!$H$234-SUM(S2:S7)</f>
        <v>0</v>
      </c>
      <c r="T8" s="277">
        <f>Hématologie!$H$234-SUM(T2:T7)</f>
        <v>0</v>
      </c>
      <c r="U8" s="277">
        <f>'Maladie inf'!$H$234-SUM(U2:U7)</f>
        <v>0</v>
      </c>
    </row>
    <row r="9" spans="1:21" x14ac:dyDescent="0.2">
      <c r="A9" t="s">
        <v>490</v>
      </c>
      <c r="B9" s="277">
        <f>'Gynécologie-Obstétrique'!$H$70</f>
        <v>0</v>
      </c>
      <c r="C9" s="277">
        <f>'Gynécologie-Obstétrique'!$H$74</f>
        <v>0</v>
      </c>
      <c r="D9" s="277">
        <f>SUM(B9:C9)</f>
        <v>0</v>
      </c>
      <c r="E9" s="288">
        <f>IF(D9=0,0,B9/D9*100)</f>
        <v>0</v>
      </c>
      <c r="F9" s="288">
        <f>IF(D9=0,0,C9/D9*100)</f>
        <v>0</v>
      </c>
      <c r="G9" s="287"/>
      <c r="J9" t="s">
        <v>426</v>
      </c>
      <c r="K9" s="277">
        <f>IF('Total établissement'!$H$550&lt;&gt;0,'Total établissement'!$H$274,'Total étab automatique'!$H$274)</f>
        <v>0</v>
      </c>
      <c r="L9" s="277">
        <f>Médecine!H274</f>
        <v>0</v>
      </c>
      <c r="M9" s="277">
        <f>Chirurgie!$H$274</f>
        <v>0</v>
      </c>
      <c r="N9" s="277">
        <f>Réanimation!$H$274</f>
        <v>0</v>
      </c>
      <c r="O9" s="277">
        <f>'Gynécologie-Obstétrique'!$H$274</f>
        <v>0</v>
      </c>
      <c r="P9" s="277">
        <f>Pédiatrie!$H$274</f>
        <v>0</v>
      </c>
      <c r="Q9" s="277">
        <f>SSR!$H$274</f>
        <v>0</v>
      </c>
      <c r="R9" s="277">
        <f>SLD!$H$274</f>
        <v>0</v>
      </c>
      <c r="S9" s="277">
        <f>Psychiatrie!$H$274</f>
        <v>0</v>
      </c>
      <c r="T9" s="277">
        <f>Hématologie!$H$274</f>
        <v>0</v>
      </c>
      <c r="U9" s="277">
        <f>'Maladie inf'!$H$274</f>
        <v>0</v>
      </c>
    </row>
    <row r="10" spans="1:21" x14ac:dyDescent="0.2">
      <c r="A10" t="s">
        <v>266</v>
      </c>
      <c r="B10" s="277">
        <f>Pédiatrie!$H$70</f>
        <v>0</v>
      </c>
      <c r="C10" s="277">
        <f>Pédiatrie!$H$74</f>
        <v>0</v>
      </c>
      <c r="D10" s="277">
        <f t="shared" si="2"/>
        <v>0</v>
      </c>
      <c r="E10" s="288">
        <f t="shared" si="0"/>
        <v>0</v>
      </c>
      <c r="F10" s="288">
        <f t="shared" si="1"/>
        <v>0</v>
      </c>
      <c r="G10" s="287"/>
      <c r="J10" t="s">
        <v>573</v>
      </c>
      <c r="K10" s="277">
        <f>IF('Total établissement'!$H$550&lt;&gt;0,'Total établissement'!$H$363,'Total étab automatique'!$H$363)</f>
        <v>0</v>
      </c>
      <c r="L10" s="277">
        <f>Médecine!H363</f>
        <v>0</v>
      </c>
      <c r="M10" s="277">
        <f>Chirurgie!$H$363</f>
        <v>0</v>
      </c>
      <c r="N10" s="277">
        <f>Réanimation!$H$363</f>
        <v>0</v>
      </c>
      <c r="O10" s="277">
        <f>'Gynécologie-Obstétrique'!$H$363</f>
        <v>0</v>
      </c>
      <c r="P10" s="277">
        <f>Pédiatrie!$H$363</f>
        <v>0</v>
      </c>
      <c r="Q10" s="277">
        <f>SSR!$H$363</f>
        <v>0</v>
      </c>
      <c r="R10" s="277">
        <f>SLD!$H$363</f>
        <v>0</v>
      </c>
      <c r="S10" s="277">
        <f>Psychiatrie!$H$363</f>
        <v>0</v>
      </c>
      <c r="T10" s="277">
        <f>Hématologie!$H$363</f>
        <v>0</v>
      </c>
      <c r="U10" s="277">
        <f>'Maladie inf'!$H$363</f>
        <v>0</v>
      </c>
    </row>
    <row r="11" spans="1:21" x14ac:dyDescent="0.2">
      <c r="A11" t="s">
        <v>267</v>
      </c>
      <c r="B11" s="277">
        <f>SSR!$H$70</f>
        <v>0</v>
      </c>
      <c r="C11" s="277">
        <f>SSR!$H$74</f>
        <v>0</v>
      </c>
      <c r="D11" s="277">
        <f t="shared" si="2"/>
        <v>0</v>
      </c>
      <c r="E11" s="288">
        <f t="shared" si="0"/>
        <v>0</v>
      </c>
      <c r="F11" s="288">
        <f t="shared" si="1"/>
        <v>0</v>
      </c>
      <c r="G11" s="287"/>
      <c r="J11" t="s">
        <v>427</v>
      </c>
      <c r="K11" s="277">
        <f>IF('Total établissement'!$H$550&lt;&gt;0,'Total établissement'!$H$390,'Total étab automatique'!$H$390)</f>
        <v>0</v>
      </c>
      <c r="L11" s="277">
        <f>Médecine!H390</f>
        <v>0</v>
      </c>
      <c r="M11" s="277">
        <f>Chirurgie!$H$390</f>
        <v>0</v>
      </c>
      <c r="N11" s="277">
        <f>Réanimation!$H$390</f>
        <v>0</v>
      </c>
      <c r="O11" s="277">
        <f>'Gynécologie-Obstétrique'!$H$390</f>
        <v>0</v>
      </c>
      <c r="P11" s="277">
        <f>Pédiatrie!$H$390</f>
        <v>0</v>
      </c>
      <c r="Q11" s="277">
        <f>SSR!$H$390</f>
        <v>0</v>
      </c>
      <c r="R11" s="277">
        <f>SLD!$H$390</f>
        <v>0</v>
      </c>
      <c r="S11" s="277">
        <f>Psychiatrie!$H$390</f>
        <v>0</v>
      </c>
      <c r="T11" s="277">
        <f>Hématologie!$H$390</f>
        <v>0</v>
      </c>
      <c r="U11" s="277">
        <f>'Maladie inf'!$H$390</f>
        <v>0</v>
      </c>
    </row>
    <row r="12" spans="1:21" x14ac:dyDescent="0.2">
      <c r="A12" t="s">
        <v>268</v>
      </c>
      <c r="B12" s="277">
        <f>SLD!$H$70</f>
        <v>0</v>
      </c>
      <c r="C12" s="277">
        <f>SLD!$H$74</f>
        <v>0</v>
      </c>
      <c r="D12" s="277">
        <f t="shared" si="2"/>
        <v>0</v>
      </c>
      <c r="E12" s="288">
        <f t="shared" si="0"/>
        <v>0</v>
      </c>
      <c r="F12" s="288">
        <f t="shared" si="1"/>
        <v>0</v>
      </c>
      <c r="G12" s="287"/>
      <c r="J12" t="s">
        <v>109</v>
      </c>
      <c r="K12" s="277">
        <f>IF('Total établissement'!$H$550&lt;&gt;0,'Total établissement'!$H$443,'Total étab automatique'!$H$443)</f>
        <v>0</v>
      </c>
      <c r="L12" s="277">
        <f>Médecine!H443</f>
        <v>0</v>
      </c>
      <c r="M12" s="277">
        <f>Chirurgie!$H$443</f>
        <v>0</v>
      </c>
      <c r="N12" s="277">
        <f>Réanimation!$H$443</f>
        <v>0</v>
      </c>
      <c r="O12" s="277">
        <f>'Gynécologie-Obstétrique'!$H$443</f>
        <v>0</v>
      </c>
      <c r="P12" s="277">
        <f>Pédiatrie!$H$443</f>
        <v>0</v>
      </c>
      <c r="Q12" s="277">
        <f>SSR!$H$443</f>
        <v>0</v>
      </c>
      <c r="R12" s="277">
        <f>SLD!$H$443</f>
        <v>0</v>
      </c>
      <c r="S12" s="277">
        <f>Psychiatrie!$H$443</f>
        <v>0</v>
      </c>
      <c r="T12" s="277">
        <f>Hématologie!$H$443</f>
        <v>0</v>
      </c>
      <c r="U12" s="277">
        <f>'Maladie inf'!$H$443</f>
        <v>0</v>
      </c>
    </row>
    <row r="13" spans="1:21" x14ac:dyDescent="0.2">
      <c r="A13" t="s">
        <v>269</v>
      </c>
      <c r="B13" s="277">
        <f>Psychiatrie!$H$70</f>
        <v>0</v>
      </c>
      <c r="C13" s="277">
        <f>Psychiatrie!$H$74</f>
        <v>0</v>
      </c>
      <c r="D13" s="277">
        <f t="shared" si="2"/>
        <v>0</v>
      </c>
      <c r="E13" s="288">
        <f t="shared" si="0"/>
        <v>0</v>
      </c>
      <c r="F13" s="288">
        <f t="shared" si="1"/>
        <v>0</v>
      </c>
      <c r="G13" s="287"/>
      <c r="J13" t="s">
        <v>555</v>
      </c>
      <c r="K13" s="277">
        <f>IF('Total établissement'!$H$550&lt;&gt;0,'Total établissement'!$H$467,'Total étab automatique'!$H$467)</f>
        <v>0</v>
      </c>
      <c r="L13" s="277">
        <f>Médecine!H467</f>
        <v>0</v>
      </c>
      <c r="M13" s="277">
        <f>Chirurgie!$H$467</f>
        <v>0</v>
      </c>
      <c r="N13" s="277">
        <f>Réanimation!$H$467</f>
        <v>0</v>
      </c>
      <c r="O13" s="277">
        <f>'Gynécologie-Obstétrique'!$H$467</f>
        <v>0</v>
      </c>
      <c r="P13" s="277">
        <f>Pédiatrie!$H$467</f>
        <v>0</v>
      </c>
      <c r="Q13" s="277">
        <f>SSR!$H$467</f>
        <v>0</v>
      </c>
      <c r="R13" s="277">
        <f>SLD!$H$467</f>
        <v>0</v>
      </c>
      <c r="S13" s="277">
        <f>Psychiatrie!$H$467</f>
        <v>0</v>
      </c>
      <c r="T13" s="277">
        <f>Hématologie!$H$467</f>
        <v>0</v>
      </c>
      <c r="U13" s="277">
        <f>'Maladie inf'!$H$467</f>
        <v>0</v>
      </c>
    </row>
    <row r="14" spans="1:21" x14ac:dyDescent="0.2">
      <c r="J14" t="s">
        <v>574</v>
      </c>
      <c r="K14" s="277">
        <f>IF('Total établissement'!$H$550&lt;&gt;0,'Total établissement'!$H$492,'Total étab automatique'!$H$492)</f>
        <v>0</v>
      </c>
      <c r="L14" s="277">
        <f>Médecine!H492</f>
        <v>0</v>
      </c>
      <c r="M14" s="277">
        <f>Chirurgie!$H$492</f>
        <v>0</v>
      </c>
      <c r="N14" s="277">
        <f>Réanimation!$H$492</f>
        <v>0</v>
      </c>
      <c r="O14" s="277">
        <f>'Gynécologie-Obstétrique'!$H$492</f>
        <v>0</v>
      </c>
      <c r="P14" s="277">
        <f>Pédiatrie!$H$492</f>
        <v>0</v>
      </c>
      <c r="Q14" s="277">
        <f>SSR!$H$492</f>
        <v>0</v>
      </c>
      <c r="R14" s="277">
        <f>SLD!$H$492</f>
        <v>0</v>
      </c>
      <c r="S14" s="277">
        <f>Psychiatrie!$H$492</f>
        <v>0</v>
      </c>
      <c r="T14" s="277">
        <f>Hématologie!$H$492</f>
        <v>0</v>
      </c>
      <c r="U14" s="277">
        <f>'Maladie inf'!$H$492</f>
        <v>0</v>
      </c>
    </row>
    <row r="15" spans="1:21" x14ac:dyDescent="0.2">
      <c r="A15" s="236" t="s">
        <v>582</v>
      </c>
      <c r="B15" s="499" t="s">
        <v>447</v>
      </c>
      <c r="C15" s="499"/>
      <c r="E15" s="499" t="s">
        <v>446</v>
      </c>
      <c r="F15" s="499"/>
      <c r="J15" t="s">
        <v>575</v>
      </c>
      <c r="K15" s="277">
        <f>IF('Total établissement'!$H$550&lt;&gt;0,'Total établissement'!$H$550-SUM(K2:K14),'Total étab automatique'!$H$550-SUM(K2:K14))</f>
        <v>0</v>
      </c>
      <c r="L15" s="277">
        <f>Médecine!H550-SUM(L2:L14)</f>
        <v>0</v>
      </c>
      <c r="M15" s="277">
        <f>Chirurgie!$H$550-SUM(M2:M14)</f>
        <v>0</v>
      </c>
      <c r="N15" s="277">
        <f>Réanimation!$H$550-SUM(N2:N14)</f>
        <v>0</v>
      </c>
      <c r="O15" s="277">
        <f>'Gynécologie-Obstétrique'!$H$550-SUM(O2:O14)</f>
        <v>0</v>
      </c>
      <c r="P15" s="277">
        <f>Pédiatrie!$H$550-SUM(P2:P14)</f>
        <v>0</v>
      </c>
      <c r="Q15" s="277">
        <f>SSR!$H$550-SUM(Q2:Q14)</f>
        <v>0</v>
      </c>
      <c r="R15" s="277">
        <f>SLD!$H$550-SUM(R2:R14)</f>
        <v>0</v>
      </c>
      <c r="S15" s="277">
        <f>Psychiatrie!$H$550-SUM(S2:S14)</f>
        <v>0</v>
      </c>
      <c r="T15" s="277">
        <f>Hématologie!$H$550-SUM(T2:T14)</f>
        <v>0</v>
      </c>
      <c r="U15" s="277">
        <f>'Maladie inf'!$H$550-SUM(U2:U14)</f>
        <v>0</v>
      </c>
    </row>
    <row r="16" spans="1:21" x14ac:dyDescent="0.2">
      <c r="A16" s="275" t="s">
        <v>262</v>
      </c>
      <c r="B16" s="276" t="s">
        <v>441</v>
      </c>
      <c r="C16" s="276" t="s">
        <v>442</v>
      </c>
      <c r="D16" s="276" t="s">
        <v>430</v>
      </c>
      <c r="E16" s="276" t="s">
        <v>486</v>
      </c>
      <c r="F16" s="276" t="s">
        <v>487</v>
      </c>
      <c r="K16" s="410">
        <f>SUM(K2:K15)</f>
        <v>0</v>
      </c>
      <c r="L16" s="410">
        <f>SUM(L2:L15)</f>
        <v>0</v>
      </c>
      <c r="M16" s="410">
        <f t="shared" ref="M16:U16" si="3">SUM(M2:M15)</f>
        <v>0</v>
      </c>
      <c r="N16" s="410">
        <f t="shared" si="3"/>
        <v>0</v>
      </c>
      <c r="O16" s="410">
        <f t="shared" si="3"/>
        <v>0</v>
      </c>
      <c r="P16" s="410">
        <f t="shared" si="3"/>
        <v>0</v>
      </c>
      <c r="Q16" s="410">
        <f t="shared" si="3"/>
        <v>0</v>
      </c>
      <c r="R16" s="410">
        <f t="shared" si="3"/>
        <v>0</v>
      </c>
      <c r="S16" s="410">
        <f t="shared" si="3"/>
        <v>0</v>
      </c>
      <c r="T16" s="410">
        <f t="shared" si="3"/>
        <v>0</v>
      </c>
      <c r="U16" s="410">
        <f t="shared" si="3"/>
        <v>0</v>
      </c>
    </row>
    <row r="17" spans="1:10" x14ac:dyDescent="0.2">
      <c r="A17" t="s">
        <v>74</v>
      </c>
      <c r="B17" s="277">
        <f>IF('Total établissement'!H550&lt;&gt;0,'Total établissement'!H406+'Total établissement'!H412+'Total établissement'!H421+'Total établissement'!H428+'Total établissement'!H435,'Total étab automatique'!H406+'Total étab automatique'!H412+'Total étab automatique'!H421+'Total étab automatique'!H428+'Total étab automatique'!H435)</f>
        <v>0</v>
      </c>
      <c r="C17" s="277">
        <f>IF('Total établissement'!H550&lt;&gt;0,'Total établissement'!H442,'Total étab automatique'!H442)</f>
        <v>0</v>
      </c>
      <c r="D17" s="277">
        <f>SUM(B17:C17)</f>
        <v>0</v>
      </c>
      <c r="E17" s="288">
        <f>IF($D17=0,0,B17/$D17*100)</f>
        <v>0</v>
      </c>
      <c r="F17" s="288">
        <f>IF($D17=0,0,C17/$D17*100)</f>
        <v>0</v>
      </c>
      <c r="G17" s="289"/>
    </row>
    <row r="18" spans="1:10" x14ac:dyDescent="0.2">
      <c r="A18" t="s">
        <v>263</v>
      </c>
      <c r="B18" s="277">
        <f>Médecine!$H$406+Médecine!$H$412+Médecine!$H$421+Médecine!$H$428+Médecine!$H$435</f>
        <v>0</v>
      </c>
      <c r="C18" s="277">
        <f>Médecine!$H$442</f>
        <v>0</v>
      </c>
      <c r="D18" s="277">
        <f>SUM(B18:C18)</f>
        <v>0</v>
      </c>
      <c r="E18" s="288">
        <f t="shared" ref="E18:E27" si="4">IF($D18=0,0,B18/$D18*100)</f>
        <v>0</v>
      </c>
      <c r="F18" s="288">
        <f t="shared" ref="F18:F27" si="5">IF($D18=0,0,C18/$D18*100)</f>
        <v>0</v>
      </c>
      <c r="G18" s="289"/>
    </row>
    <row r="19" spans="1:10" x14ac:dyDescent="0.2">
      <c r="A19" t="s">
        <v>509</v>
      </c>
      <c r="B19" s="277">
        <f>Hématologie!$H$406+Hématologie!$H$412+Hématologie!$H$421+Hématologie!$H$428+Hématologie!$H$435</f>
        <v>0</v>
      </c>
      <c r="C19" s="277">
        <f>Hématologie!$H$442</f>
        <v>0</v>
      </c>
      <c r="D19" s="277">
        <f>SUM(B19:C19)</f>
        <v>0</v>
      </c>
      <c r="E19" s="288">
        <f t="shared" si="4"/>
        <v>0</v>
      </c>
      <c r="F19" s="288">
        <f t="shared" si="5"/>
        <v>0</v>
      </c>
      <c r="G19" s="289"/>
    </row>
    <row r="20" spans="1:10" x14ac:dyDescent="0.2">
      <c r="A20" t="s">
        <v>510</v>
      </c>
      <c r="B20" s="277">
        <f>'Maladie inf'!$H$406+'Maladie inf'!$H$412+'Maladie inf'!$H$421+'Maladie inf'!$H$428+'Maladie inf'!$H$435</f>
        <v>0</v>
      </c>
      <c r="C20" s="277">
        <f>'Maladie inf'!$H$442</f>
        <v>0</v>
      </c>
      <c r="D20" s="277">
        <f>SUM(B20:C20)</f>
        <v>0</v>
      </c>
      <c r="E20" s="288">
        <f t="shared" si="4"/>
        <v>0</v>
      </c>
      <c r="F20" s="288">
        <f t="shared" si="5"/>
        <v>0</v>
      </c>
      <c r="G20" s="289"/>
    </row>
    <row r="21" spans="1:10" x14ac:dyDescent="0.2">
      <c r="A21" t="s">
        <v>264</v>
      </c>
      <c r="B21" s="277">
        <f>Chirurgie!$H$406+Chirurgie!$H$412+Chirurgie!$H$421+Chirurgie!$H$428+Chirurgie!$H$435</f>
        <v>0</v>
      </c>
      <c r="C21" s="277">
        <f>Chirurgie!$H$442</f>
        <v>0</v>
      </c>
      <c r="D21" s="277">
        <f t="shared" ref="D21:D27" si="6">SUM(B21:C21)</f>
        <v>0</v>
      </c>
      <c r="E21" s="288">
        <f t="shared" si="4"/>
        <v>0</v>
      </c>
      <c r="F21" s="288">
        <f t="shared" si="5"/>
        <v>0</v>
      </c>
      <c r="G21" s="289"/>
    </row>
    <row r="22" spans="1:10" x14ac:dyDescent="0.2">
      <c r="A22" t="s">
        <v>265</v>
      </c>
      <c r="B22" s="277">
        <f>Réanimation!$H$406+Réanimation!$H$412+Réanimation!$H$421+Réanimation!$H$428+Réanimation!$H$435</f>
        <v>0</v>
      </c>
      <c r="C22" s="277">
        <f>Réanimation!$H$442</f>
        <v>0</v>
      </c>
      <c r="D22" s="277">
        <f t="shared" si="6"/>
        <v>0</v>
      </c>
      <c r="E22" s="288">
        <f t="shared" si="4"/>
        <v>0</v>
      </c>
      <c r="F22" s="288">
        <f t="shared" si="5"/>
        <v>0</v>
      </c>
      <c r="G22" s="289"/>
    </row>
    <row r="23" spans="1:10" x14ac:dyDescent="0.2">
      <c r="A23" t="s">
        <v>490</v>
      </c>
      <c r="B23" s="277">
        <f>'Gynécologie-Obstétrique'!$H$406+'Gynécologie-Obstétrique'!$H$412+'Gynécologie-Obstétrique'!$H$421+'Gynécologie-Obstétrique'!$H$428+'Gynécologie-Obstétrique'!$H$435</f>
        <v>0</v>
      </c>
      <c r="C23" s="277">
        <f>'Gynécologie-Obstétrique'!$H$442</f>
        <v>0</v>
      </c>
      <c r="D23" s="277">
        <f>SUM(B23:C23)</f>
        <v>0</v>
      </c>
      <c r="E23" s="288">
        <f>IF($D23=0,0,B23/$D23*100)</f>
        <v>0</v>
      </c>
      <c r="F23" s="288">
        <f>IF($D23=0,0,C23/$D23*100)</f>
        <v>0</v>
      </c>
      <c r="G23" s="289"/>
    </row>
    <row r="24" spans="1:10" x14ac:dyDescent="0.2">
      <c r="A24" t="s">
        <v>266</v>
      </c>
      <c r="B24" s="277">
        <f>Pédiatrie!$H$406+Pédiatrie!$H$412+Pédiatrie!$H$421+Pédiatrie!$H$428+Pédiatrie!$H$435</f>
        <v>0</v>
      </c>
      <c r="C24" s="277">
        <f>Pédiatrie!$H$442</f>
        <v>0</v>
      </c>
      <c r="D24" s="277">
        <f t="shared" si="6"/>
        <v>0</v>
      </c>
      <c r="E24" s="288">
        <f t="shared" si="4"/>
        <v>0</v>
      </c>
      <c r="F24" s="288">
        <f t="shared" si="5"/>
        <v>0</v>
      </c>
      <c r="G24" s="289"/>
    </row>
    <row r="25" spans="1:10" x14ac:dyDescent="0.2">
      <c r="A25" t="s">
        <v>267</v>
      </c>
      <c r="B25" s="277">
        <f>SSR!$H$406+SSR!$H$412+SSR!$H$421+SSR!$H$428+SSR!$H$435</f>
        <v>0</v>
      </c>
      <c r="C25" s="277">
        <f>SSR!$H$442</f>
        <v>0</v>
      </c>
      <c r="D25" s="277">
        <f t="shared" si="6"/>
        <v>0</v>
      </c>
      <c r="E25" s="288">
        <f t="shared" si="4"/>
        <v>0</v>
      </c>
      <c r="F25" s="288">
        <f t="shared" si="5"/>
        <v>0</v>
      </c>
      <c r="G25" s="289"/>
    </row>
    <row r="26" spans="1:10" x14ac:dyDescent="0.2">
      <c r="A26" t="s">
        <v>268</v>
      </c>
      <c r="B26" s="277">
        <f>SLD!$H$406+SLD!$H$412+SLD!$H$421+SLD!$H$428+SLD!$H$435</f>
        <v>0</v>
      </c>
      <c r="C26" s="277">
        <f>SLD!$H$442</f>
        <v>0</v>
      </c>
      <c r="D26" s="277">
        <f t="shared" si="6"/>
        <v>0</v>
      </c>
      <c r="E26" s="288">
        <f t="shared" si="4"/>
        <v>0</v>
      </c>
      <c r="F26" s="288">
        <f t="shared" si="5"/>
        <v>0</v>
      </c>
      <c r="G26" s="289"/>
    </row>
    <row r="27" spans="1:10" x14ac:dyDescent="0.2">
      <c r="A27" t="s">
        <v>269</v>
      </c>
      <c r="B27" s="277">
        <f>Psychiatrie!$H$406+Psychiatrie!$H$412+Psychiatrie!$H$421+Psychiatrie!$H$428+Psychiatrie!$H$435</f>
        <v>0</v>
      </c>
      <c r="C27" s="277">
        <f>Psychiatrie!$H$442</f>
        <v>0</v>
      </c>
      <c r="D27" s="277">
        <f t="shared" si="6"/>
        <v>0</v>
      </c>
      <c r="E27" s="288">
        <f t="shared" si="4"/>
        <v>0</v>
      </c>
      <c r="F27" s="288">
        <f t="shared" si="5"/>
        <v>0</v>
      </c>
      <c r="G27" s="289"/>
    </row>
    <row r="28" spans="1:10" x14ac:dyDescent="0.2">
      <c r="A28" s="378" t="s">
        <v>583</v>
      </c>
    </row>
    <row r="29" spans="1:10" x14ac:dyDescent="0.2">
      <c r="D29" s="278"/>
      <c r="E29" s="278"/>
    </row>
    <row r="30" spans="1:10" x14ac:dyDescent="0.2">
      <c r="A30" s="279"/>
      <c r="B30" s="455" t="s">
        <v>137</v>
      </c>
      <c r="C30" s="500" t="s">
        <v>19</v>
      </c>
      <c r="D30" s="498"/>
      <c r="E30" s="501"/>
      <c r="F30" s="455" t="s">
        <v>95</v>
      </c>
      <c r="G30" s="454" t="s">
        <v>110</v>
      </c>
      <c r="H30" s="498" t="s">
        <v>444</v>
      </c>
      <c r="I30" s="498"/>
      <c r="J30" s="281"/>
    </row>
    <row r="31" spans="1:10" x14ac:dyDescent="0.2">
      <c r="A31" s="282"/>
      <c r="B31" s="283" t="s">
        <v>444</v>
      </c>
      <c r="C31" s="411" t="s">
        <v>489</v>
      </c>
      <c r="D31" s="412" t="s">
        <v>22</v>
      </c>
      <c r="E31" s="412" t="s">
        <v>20</v>
      </c>
      <c r="F31" s="283" t="s">
        <v>444</v>
      </c>
      <c r="G31" s="284" t="s">
        <v>444</v>
      </c>
      <c r="H31" s="285" t="s">
        <v>52</v>
      </c>
      <c r="I31" s="280" t="s">
        <v>53</v>
      </c>
    </row>
    <row r="32" spans="1:10" x14ac:dyDescent="0.2">
      <c r="A32" t="s">
        <v>74</v>
      </c>
      <c r="B32" s="290" t="str">
        <f>IF(AND('Total établissement'!$C$8&lt;&gt;"",'Total établissement'!$H$550&lt;&gt;0),'Total établissement'!I75,'Total étab automatique'!I75)</f>
        <v/>
      </c>
      <c r="C32" s="290" t="str">
        <f>IF(AND('Total établissement'!$C$8&lt;&gt;"",'Total établissement'!$H$550&lt;&gt;0),'Total établissement'!I201,'Total étab automatique'!I201)</f>
        <v/>
      </c>
      <c r="D32" s="290" t="str">
        <f>IF(AND('Total établissement'!$C$8&lt;&gt;"",'Total établissement'!$H$550&lt;&gt;0),'Total établissement'!$I$183,'Total étab automatique'!$I$183)</f>
        <v/>
      </c>
      <c r="E32" s="290" t="str">
        <f>IF(AND('Total établissement'!$C$8&lt;&gt;"",'Total établissement'!$H$550&lt;&gt;0),'Total établissement'!$I$177,'Total étab automatique'!$I$177)</f>
        <v/>
      </c>
      <c r="F32" s="290" t="str">
        <f>IF(AND('Total établissement'!$C$8&lt;&gt;"",'Total établissement'!$H$550&lt;&gt;0),'Total établissement'!I224,'Total étab automatique'!I224)</f>
        <v/>
      </c>
      <c r="G32" s="290" t="str">
        <f>IF(AND('Total établissement'!$C$8&lt;&gt;"",'Total établissement'!$H$550&lt;&gt;0),'Total établissement'!I443,'Total étab automatique'!I443)</f>
        <v/>
      </c>
      <c r="H32" s="290" t="str">
        <f>IF(AND('Total établissement'!$C$8&lt;&gt;"",'Total établissement'!$H$550&lt;&gt;0),'Total établissement'!I461,'Total étab automatique'!I461)</f>
        <v/>
      </c>
      <c r="I32" s="290" t="str">
        <f>IF(AND('Total établissement'!$C$8&lt;&gt;"",'Total établissement'!$H$550&lt;&gt;0),'Total établissement'!I466,'Total étab automatique'!I466)</f>
        <v/>
      </c>
    </row>
    <row r="33" spans="1:9" x14ac:dyDescent="0.2">
      <c r="A33" t="s">
        <v>263</v>
      </c>
      <c r="B33" s="291" t="str">
        <f>Médecine!$I$75</f>
        <v/>
      </c>
      <c r="C33" s="291" t="str">
        <f>Médecine!$I$201</f>
        <v/>
      </c>
      <c r="D33" s="291" t="str">
        <f>Médecine!$I$183</f>
        <v/>
      </c>
      <c r="E33" s="291" t="str">
        <f>Médecine!$I$177</f>
        <v/>
      </c>
      <c r="F33" s="291" t="str">
        <f>Médecine!$I$224</f>
        <v/>
      </c>
      <c r="G33" s="291" t="str">
        <f>Médecine!$I$443</f>
        <v/>
      </c>
      <c r="H33" s="291" t="str">
        <f>Médecine!$I$461</f>
        <v/>
      </c>
      <c r="I33" s="291" t="str">
        <f>Médecine!$I$466</f>
        <v/>
      </c>
    </row>
    <row r="34" spans="1:9" x14ac:dyDescent="0.2">
      <c r="A34" t="s">
        <v>509</v>
      </c>
      <c r="B34" s="291" t="str">
        <f>Hématologie!$I$75</f>
        <v/>
      </c>
      <c r="C34" s="291" t="str">
        <f>Hématologie!$I$201</f>
        <v/>
      </c>
      <c r="D34" s="291" t="str">
        <f>Hématologie!$I$183</f>
        <v/>
      </c>
      <c r="E34" s="291" t="str">
        <f>Hématologie!$I$177</f>
        <v/>
      </c>
      <c r="F34" s="291" t="str">
        <f>Hématologie!$I$224</f>
        <v/>
      </c>
      <c r="G34" s="291" t="str">
        <f>Hématologie!$I$443</f>
        <v/>
      </c>
      <c r="H34" s="291" t="str">
        <f>Hématologie!$I$461</f>
        <v/>
      </c>
      <c r="I34" s="291" t="str">
        <f>Hématologie!$I$466</f>
        <v/>
      </c>
    </row>
    <row r="35" spans="1:9" x14ac:dyDescent="0.2">
      <c r="A35" t="s">
        <v>510</v>
      </c>
      <c r="B35" s="291" t="str">
        <f>'Maladie inf'!$I$75</f>
        <v/>
      </c>
      <c r="C35" s="291" t="str">
        <f>'Maladie inf'!$I$201</f>
        <v/>
      </c>
      <c r="D35" s="291" t="str">
        <f>'Maladie inf'!$I$183</f>
        <v/>
      </c>
      <c r="E35" s="291" t="str">
        <f>'Maladie inf'!$I$177</f>
        <v/>
      </c>
      <c r="F35" s="291" t="str">
        <f>'Maladie inf'!$I$224</f>
        <v/>
      </c>
      <c r="G35" s="291" t="str">
        <f>'Maladie inf'!$I$443</f>
        <v/>
      </c>
      <c r="H35" s="291" t="str">
        <f>'Maladie inf'!$I$461</f>
        <v/>
      </c>
      <c r="I35" s="291" t="str">
        <f>'Maladie inf'!$I$466</f>
        <v/>
      </c>
    </row>
    <row r="36" spans="1:9" x14ac:dyDescent="0.2">
      <c r="A36" t="s">
        <v>264</v>
      </c>
      <c r="B36" s="291" t="str">
        <f>Chirurgie!$I$75</f>
        <v/>
      </c>
      <c r="C36" s="291" t="str">
        <f>Chirurgie!$I$201</f>
        <v/>
      </c>
      <c r="D36" s="291" t="str">
        <f>Chirurgie!$I$183</f>
        <v/>
      </c>
      <c r="E36" s="291" t="str">
        <f>Chirurgie!$I$177</f>
        <v/>
      </c>
      <c r="F36" s="291" t="str">
        <f>Chirurgie!$I$224</f>
        <v/>
      </c>
      <c r="G36" s="291" t="str">
        <f>Chirurgie!$I$443</f>
        <v/>
      </c>
      <c r="H36" s="291" t="str">
        <f>Chirurgie!$I$461</f>
        <v/>
      </c>
      <c r="I36" s="291" t="str">
        <f>Chirurgie!$I$466</f>
        <v/>
      </c>
    </row>
    <row r="37" spans="1:9" x14ac:dyDescent="0.2">
      <c r="A37" t="s">
        <v>265</v>
      </c>
      <c r="B37" s="291" t="str">
        <f>Réanimation!$I$75</f>
        <v/>
      </c>
      <c r="C37" s="291" t="str">
        <f>Réanimation!$I$201</f>
        <v/>
      </c>
      <c r="D37" s="291" t="str">
        <f>Réanimation!$I$183</f>
        <v/>
      </c>
      <c r="E37" s="291" t="str">
        <f>Réanimation!$I$177</f>
        <v/>
      </c>
      <c r="F37" s="291" t="str">
        <f>Réanimation!$I$224</f>
        <v/>
      </c>
      <c r="G37" s="291" t="str">
        <f>Réanimation!$I$443</f>
        <v/>
      </c>
      <c r="H37" s="291" t="str">
        <f>Réanimation!$I$461</f>
        <v/>
      </c>
      <c r="I37" s="291" t="str">
        <f>Réanimation!$I$466</f>
        <v/>
      </c>
    </row>
    <row r="38" spans="1:9" x14ac:dyDescent="0.2">
      <c r="A38" t="s">
        <v>490</v>
      </c>
      <c r="B38" s="291" t="str">
        <f>'Gynécologie-Obstétrique'!$I$75</f>
        <v/>
      </c>
      <c r="C38" s="291" t="str">
        <f>'Gynécologie-Obstétrique'!$I$201</f>
        <v/>
      </c>
      <c r="D38" s="291" t="str">
        <f>'Gynécologie-Obstétrique'!$I$183</f>
        <v/>
      </c>
      <c r="E38" s="291" t="str">
        <f>'Gynécologie-Obstétrique'!$I$177</f>
        <v/>
      </c>
      <c r="F38" s="291" t="str">
        <f>'Gynécologie-Obstétrique'!$I$224</f>
        <v/>
      </c>
      <c r="G38" s="291" t="str">
        <f>'Gynécologie-Obstétrique'!$I$443</f>
        <v/>
      </c>
      <c r="H38" s="291" t="str">
        <f>'Gynécologie-Obstétrique'!$I$461</f>
        <v/>
      </c>
      <c r="I38" s="291" t="str">
        <f>'Gynécologie-Obstétrique'!$I$466</f>
        <v/>
      </c>
    </row>
    <row r="39" spans="1:9" x14ac:dyDescent="0.2">
      <c r="A39" t="s">
        <v>266</v>
      </c>
      <c r="B39" s="291" t="str">
        <f>Pédiatrie!$I$75</f>
        <v/>
      </c>
      <c r="C39" s="291" t="str">
        <f>Pédiatrie!$I$201</f>
        <v/>
      </c>
      <c r="D39" s="291" t="str">
        <f>Pédiatrie!$I$183</f>
        <v/>
      </c>
      <c r="E39" s="291" t="str">
        <f>Pédiatrie!$I$177</f>
        <v/>
      </c>
      <c r="F39" s="291" t="str">
        <f>Pédiatrie!$I$224</f>
        <v/>
      </c>
      <c r="G39" s="291" t="str">
        <f>Pédiatrie!$I$443</f>
        <v/>
      </c>
      <c r="H39" s="291" t="str">
        <f>Pédiatrie!$I$461</f>
        <v/>
      </c>
      <c r="I39" s="291" t="str">
        <f>Pédiatrie!$I$466</f>
        <v/>
      </c>
    </row>
    <row r="40" spans="1:9" x14ac:dyDescent="0.2">
      <c r="A40" t="s">
        <v>267</v>
      </c>
      <c r="B40" s="291" t="str">
        <f>SSR!$I$75</f>
        <v/>
      </c>
      <c r="C40" s="291" t="str">
        <f>SSR!$I$201</f>
        <v/>
      </c>
      <c r="D40" s="291" t="str">
        <f>SSR!$I$183</f>
        <v/>
      </c>
      <c r="E40" s="291" t="str">
        <f>SSR!$I$177</f>
        <v/>
      </c>
      <c r="F40" s="291" t="str">
        <f>SSR!$I$224</f>
        <v/>
      </c>
      <c r="G40" s="291" t="str">
        <f>SSR!$I$443</f>
        <v/>
      </c>
      <c r="H40" s="291" t="str">
        <f>SSR!$I$461</f>
        <v/>
      </c>
      <c r="I40" s="291" t="str">
        <f>SSR!$I$466</f>
        <v/>
      </c>
    </row>
    <row r="41" spans="1:9" x14ac:dyDescent="0.2">
      <c r="A41" t="s">
        <v>268</v>
      </c>
      <c r="B41" s="291" t="str">
        <f>SLD!$I$75</f>
        <v/>
      </c>
      <c r="C41" s="291" t="str">
        <f>SLD!$I$201</f>
        <v/>
      </c>
      <c r="D41" s="291" t="str">
        <f>SLD!$I$183</f>
        <v/>
      </c>
      <c r="E41" s="291" t="str">
        <f>SLD!$I$177</f>
        <v/>
      </c>
      <c r="F41" s="291" t="str">
        <f>SLD!$I$224</f>
        <v/>
      </c>
      <c r="G41" s="291" t="str">
        <f>SLD!$I$443</f>
        <v/>
      </c>
      <c r="H41" s="291" t="str">
        <f>SLD!$I$461</f>
        <v/>
      </c>
      <c r="I41" s="291" t="str">
        <f>SLD!$I$466</f>
        <v/>
      </c>
    </row>
    <row r="42" spans="1:9" x14ac:dyDescent="0.2">
      <c r="A42" s="286" t="s">
        <v>269</v>
      </c>
      <c r="B42" s="292" t="str">
        <f>Psychiatrie!$I$75</f>
        <v/>
      </c>
      <c r="C42" s="292" t="str">
        <f>Psychiatrie!$I$201</f>
        <v/>
      </c>
      <c r="D42" s="292" t="str">
        <f>Psychiatrie!$I$183</f>
        <v/>
      </c>
      <c r="E42" s="292" t="str">
        <f>Psychiatrie!$I$177</f>
        <v/>
      </c>
      <c r="F42" s="292" t="str">
        <f>Psychiatrie!$I$224</f>
        <v/>
      </c>
      <c r="G42" s="292" t="str">
        <f>Psychiatrie!$I$443</f>
        <v/>
      </c>
      <c r="H42" s="292" t="str">
        <f>Psychiatrie!$I$461</f>
        <v/>
      </c>
      <c r="I42" s="293" t="str">
        <f>Psychiatrie!$I$466</f>
        <v/>
      </c>
    </row>
  </sheetData>
  <mergeCells count="6">
    <mergeCell ref="H30:I30"/>
    <mergeCell ref="E1:F1"/>
    <mergeCell ref="B1:C1"/>
    <mergeCell ref="E15:F15"/>
    <mergeCell ref="B15:C15"/>
    <mergeCell ref="C30:E30"/>
  </mergeCells>
  <phoneticPr fontId="2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17</vt:i4>
      </vt:variant>
    </vt:vector>
  </HeadingPairs>
  <TitlesOfParts>
    <vt:vector size="39" baseType="lpstr">
      <vt:lpstr>Avertissement</vt:lpstr>
      <vt:lpstr>Données administratives</vt:lpstr>
      <vt:lpstr>Total établissement</vt:lpstr>
      <vt:lpstr>Tableaux Consommation</vt:lpstr>
      <vt:lpstr>Feuil1</vt:lpstr>
      <vt:lpstr>Tableau Court séjour</vt:lpstr>
      <vt:lpstr>Evolution</vt:lpstr>
      <vt:lpstr>Médecine</vt:lpstr>
      <vt:lpstr>Hématologie</vt:lpstr>
      <vt:lpstr>Maladie inf</vt:lpstr>
      <vt:lpstr>Chirurgie</vt:lpstr>
      <vt:lpstr>Réanimation</vt:lpstr>
      <vt:lpstr>Gynécologie-Obstétrique</vt:lpstr>
      <vt:lpstr>Pédiatrie</vt:lpstr>
      <vt:lpstr>SSR</vt:lpstr>
      <vt:lpstr>SLD</vt:lpstr>
      <vt:lpstr>Psychiatrie</vt:lpstr>
      <vt:lpstr>Total étab automatique</vt:lpstr>
      <vt:lpstr>ChirAmbu</vt:lpstr>
      <vt:lpstr>Graphiques Répartition</vt:lpstr>
      <vt:lpstr>Graphiques</vt:lpstr>
      <vt:lpstr>Calculs graphiques</vt:lpstr>
      <vt:lpstr>ChirAmbu!Zone_d_impression</vt:lpstr>
      <vt:lpstr>Chirurgie!Zone_d_impression</vt:lpstr>
      <vt:lpstr>'Données administratives'!Zone_d_impression</vt:lpstr>
      <vt:lpstr>'Graphiques Répartition'!Zone_d_impression</vt:lpstr>
      <vt:lpstr>'Gynécologie-Obstétrique'!Zone_d_impression</vt:lpstr>
      <vt:lpstr>Hématologie!Zone_d_impression</vt:lpstr>
      <vt:lpstr>'Maladie inf'!Zone_d_impression</vt:lpstr>
      <vt:lpstr>Médecine!Zone_d_impression</vt:lpstr>
      <vt:lpstr>Pédiatrie!Zone_d_impression</vt:lpstr>
      <vt:lpstr>Psychiatrie!Zone_d_impression</vt:lpstr>
      <vt:lpstr>Réanimation!Zone_d_impression</vt:lpstr>
      <vt:lpstr>SLD!Zone_d_impression</vt:lpstr>
      <vt:lpstr>SSR!Zone_d_impression</vt:lpstr>
      <vt:lpstr>'Tableau Court séjour'!Zone_d_impression</vt:lpstr>
      <vt:lpstr>'Tableaux Consommation'!Zone_d_impression</vt:lpstr>
      <vt:lpstr>'Total étab automatique'!Zone_d_impression</vt:lpstr>
      <vt:lpstr>'Total établissement'!Zone_d_impression</vt:lpstr>
    </vt:vector>
  </TitlesOfParts>
  <Company>CCLIN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MACHUT, Anais</cp:lastModifiedBy>
  <cp:lastPrinted>2016-12-06T11:02:49Z</cp:lastPrinted>
  <dcterms:created xsi:type="dcterms:W3CDTF">2003-02-19T09:56:24Z</dcterms:created>
  <dcterms:modified xsi:type="dcterms:W3CDTF">2023-12-14T08:47:23Z</dcterms:modified>
</cp:coreProperties>
</file>